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1461-16-047-2B\"/>
    </mc:Choice>
  </mc:AlternateContent>
  <bookViews>
    <workbookView xWindow="120" yWindow="45" windowWidth="3480" windowHeight="8400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52511"/>
</workbook>
</file>

<file path=xl/calcChain.xml><?xml version="1.0" encoding="utf-8"?>
<calcChain xmlns="http://schemas.openxmlformats.org/spreadsheetml/2006/main">
  <c r="B31" i="3" l="1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B49" i="3"/>
  <c r="C49" i="3"/>
  <c r="D49" i="3"/>
  <c r="E49" i="3"/>
  <c r="B50" i="3"/>
  <c r="C50" i="3"/>
  <c r="D50" i="3"/>
  <c r="E50" i="3"/>
  <c r="H31" i="1" l="1"/>
  <c r="J31" i="1"/>
  <c r="H32" i="1"/>
  <c r="J32" i="1"/>
  <c r="H33" i="1"/>
  <c r="J33" i="1"/>
  <c r="J33" i="3" s="1"/>
  <c r="H34" i="1"/>
  <c r="J34" i="1"/>
  <c r="J34" i="3" s="1"/>
  <c r="H35" i="1"/>
  <c r="J35" i="1"/>
  <c r="H36" i="1"/>
  <c r="J36" i="1"/>
  <c r="J36" i="3" s="1"/>
  <c r="H37" i="1"/>
  <c r="J37" i="1"/>
  <c r="H38" i="1"/>
  <c r="J38" i="1"/>
  <c r="H39" i="1"/>
  <c r="J39" i="1"/>
  <c r="L39" i="1"/>
  <c r="L39" i="3" s="1"/>
  <c r="H40" i="1"/>
  <c r="J40" i="1"/>
  <c r="H41" i="1"/>
  <c r="J41" i="1"/>
  <c r="L41" i="1" s="1"/>
  <c r="L41" i="3" s="1"/>
  <c r="H42" i="1"/>
  <c r="H42" i="3" s="1"/>
  <c r="J42" i="1"/>
  <c r="H43" i="1"/>
  <c r="J43" i="1"/>
  <c r="J43" i="3" s="1"/>
  <c r="H44" i="1"/>
  <c r="H44" i="3" s="1"/>
  <c r="J44" i="1"/>
  <c r="H45" i="1"/>
  <c r="J45" i="1"/>
  <c r="H46" i="1"/>
  <c r="J46" i="1"/>
  <c r="H47" i="1"/>
  <c r="J47" i="1"/>
  <c r="H48" i="1"/>
  <c r="J48" i="1"/>
  <c r="H49" i="1"/>
  <c r="J49" i="1"/>
  <c r="H50" i="1"/>
  <c r="J50" i="1"/>
  <c r="K38" i="1" l="1"/>
  <c r="L34" i="1"/>
  <c r="L34" i="3" s="1"/>
  <c r="L43" i="1"/>
  <c r="L43" i="3" s="1"/>
  <c r="K35" i="1"/>
  <c r="K35" i="3" s="1"/>
  <c r="M38" i="1"/>
  <c r="K38" i="3"/>
  <c r="I37" i="1"/>
  <c r="I37" i="3" s="1"/>
  <c r="H37" i="3"/>
  <c r="I33" i="1"/>
  <c r="I33" i="3" s="1"/>
  <c r="H33" i="3"/>
  <c r="L50" i="1"/>
  <c r="L50" i="3" s="1"/>
  <c r="J50" i="3"/>
  <c r="L49" i="1"/>
  <c r="L49" i="3" s="1"/>
  <c r="J49" i="3"/>
  <c r="L48" i="1"/>
  <c r="L48" i="3" s="1"/>
  <c r="J48" i="3"/>
  <c r="L47" i="1"/>
  <c r="L47" i="3" s="1"/>
  <c r="J47" i="3"/>
  <c r="L46" i="1"/>
  <c r="L46" i="3" s="1"/>
  <c r="J46" i="3"/>
  <c r="L45" i="1"/>
  <c r="L45" i="3" s="1"/>
  <c r="J45" i="3"/>
  <c r="L44" i="1"/>
  <c r="L44" i="3" s="1"/>
  <c r="J44" i="3"/>
  <c r="K41" i="1"/>
  <c r="J41" i="3"/>
  <c r="L40" i="1"/>
  <c r="L40" i="3" s="1"/>
  <c r="J40" i="3"/>
  <c r="I36" i="1"/>
  <c r="I36" i="3" s="1"/>
  <c r="H36" i="3"/>
  <c r="L35" i="1"/>
  <c r="L35" i="3" s="1"/>
  <c r="J35" i="3"/>
  <c r="I31" i="1"/>
  <c r="I31" i="3" s="1"/>
  <c r="H31" i="3"/>
  <c r="I38" i="1"/>
  <c r="I38" i="3" s="1"/>
  <c r="H38" i="3"/>
  <c r="I32" i="1"/>
  <c r="I32" i="3" s="1"/>
  <c r="H32" i="3"/>
  <c r="I50" i="1"/>
  <c r="I50" i="3" s="1"/>
  <c r="H50" i="3"/>
  <c r="K49" i="1"/>
  <c r="H49" i="3"/>
  <c r="K48" i="1"/>
  <c r="H48" i="3"/>
  <c r="K47" i="1"/>
  <c r="H47" i="3"/>
  <c r="I46" i="1"/>
  <c r="I46" i="3" s="1"/>
  <c r="H46" i="3"/>
  <c r="I45" i="1"/>
  <c r="I45" i="3" s="1"/>
  <c r="H45" i="3"/>
  <c r="I41" i="1"/>
  <c r="I41" i="3" s="1"/>
  <c r="H41" i="3"/>
  <c r="I40" i="1"/>
  <c r="I40" i="3" s="1"/>
  <c r="H40" i="3"/>
  <c r="K39" i="1"/>
  <c r="J39" i="3"/>
  <c r="I35" i="1"/>
  <c r="I35" i="3" s="1"/>
  <c r="H35" i="3"/>
  <c r="L33" i="1"/>
  <c r="L33" i="3" s="1"/>
  <c r="K31" i="1"/>
  <c r="J31" i="3"/>
  <c r="I43" i="1"/>
  <c r="I43" i="3" s="1"/>
  <c r="H43" i="3"/>
  <c r="L42" i="1"/>
  <c r="L42" i="3" s="1"/>
  <c r="J42" i="3"/>
  <c r="I39" i="1"/>
  <c r="I39" i="3" s="1"/>
  <c r="H39" i="3"/>
  <c r="L38" i="1"/>
  <c r="L38" i="3" s="1"/>
  <c r="J38" i="3"/>
  <c r="L37" i="1"/>
  <c r="L37" i="3" s="1"/>
  <c r="J37" i="3"/>
  <c r="L36" i="1"/>
  <c r="L36" i="3" s="1"/>
  <c r="I34" i="1"/>
  <c r="I34" i="3" s="1"/>
  <c r="H34" i="3"/>
  <c r="L32" i="1"/>
  <c r="L32" i="3" s="1"/>
  <c r="J32" i="3"/>
  <c r="L31" i="1"/>
  <c r="L31" i="3" s="1"/>
  <c r="K34" i="1"/>
  <c r="I49" i="1"/>
  <c r="I49" i="3" s="1"/>
  <c r="K46" i="1"/>
  <c r="K36" i="1"/>
  <c r="K33" i="1"/>
  <c r="I48" i="1"/>
  <c r="I47" i="1"/>
  <c r="K45" i="1"/>
  <c r="K37" i="1"/>
  <c r="K32" i="1"/>
  <c r="K50" i="1"/>
  <c r="K43" i="1"/>
  <c r="I42" i="1"/>
  <c r="K42" i="1"/>
  <c r="I44" i="1"/>
  <c r="K44" i="1"/>
  <c r="K40" i="1"/>
  <c r="U13" i="2"/>
  <c r="G8" i="2"/>
  <c r="G7" i="2"/>
  <c r="G6" i="2"/>
  <c r="G5" i="2"/>
  <c r="L8" i="1"/>
  <c r="L9" i="1"/>
  <c r="G29" i="1" s="1"/>
  <c r="H17" i="1"/>
  <c r="J17" i="1"/>
  <c r="L17" i="1" s="1"/>
  <c r="L17" i="3" s="1"/>
  <c r="H18" i="1"/>
  <c r="I18" i="1" s="1"/>
  <c r="J18" i="1"/>
  <c r="L18" i="1" s="1"/>
  <c r="L18" i="3" s="1"/>
  <c r="H19" i="1"/>
  <c r="I19" i="1" s="1"/>
  <c r="I19" i="3" s="1"/>
  <c r="J19" i="1"/>
  <c r="H20" i="1"/>
  <c r="J20" i="1"/>
  <c r="J20" i="3" s="1"/>
  <c r="H21" i="1"/>
  <c r="I21" i="1" s="1"/>
  <c r="I21" i="3" s="1"/>
  <c r="J21" i="1"/>
  <c r="H22" i="1"/>
  <c r="H22" i="3" s="1"/>
  <c r="J22" i="1"/>
  <c r="J22" i="3" s="1"/>
  <c r="H23" i="1"/>
  <c r="H23" i="3" s="1"/>
  <c r="J23" i="1"/>
  <c r="J23" i="3" s="1"/>
  <c r="H24" i="1"/>
  <c r="J24" i="1"/>
  <c r="L24" i="1" s="1"/>
  <c r="L24" i="3" s="1"/>
  <c r="H25" i="1"/>
  <c r="J25" i="1"/>
  <c r="L25" i="1" s="1"/>
  <c r="L25" i="3" s="1"/>
  <c r="H26" i="1"/>
  <c r="H26" i="3" s="1"/>
  <c r="J26" i="1"/>
  <c r="L26" i="1" s="1"/>
  <c r="L26" i="3" s="1"/>
  <c r="H27" i="1"/>
  <c r="I27" i="1" s="1"/>
  <c r="I27" i="3" s="1"/>
  <c r="J27" i="1"/>
  <c r="H28" i="1"/>
  <c r="J28" i="1"/>
  <c r="H29" i="1"/>
  <c r="I29" i="1" s="1"/>
  <c r="I29" i="3" s="1"/>
  <c r="K29" i="1"/>
  <c r="K29" i="3" s="1"/>
  <c r="J29" i="1"/>
  <c r="H30" i="1"/>
  <c r="J30" i="1"/>
  <c r="J30" i="3" s="1"/>
  <c r="H16" i="1"/>
  <c r="J16" i="1"/>
  <c r="L16" i="1" s="1"/>
  <c r="L16" i="3" s="1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J26" i="3"/>
  <c r="B27" i="3"/>
  <c r="C27" i="3"/>
  <c r="D27" i="3"/>
  <c r="E27" i="3"/>
  <c r="B28" i="3"/>
  <c r="C28" i="3"/>
  <c r="D28" i="3"/>
  <c r="E28" i="3"/>
  <c r="B29" i="3"/>
  <c r="C29" i="3"/>
  <c r="D29" i="3"/>
  <c r="E29" i="3"/>
  <c r="L30" i="1"/>
  <c r="L30" i="3" s="1"/>
  <c r="L23" i="1"/>
  <c r="L23" i="3" s="1"/>
  <c r="L29" i="1"/>
  <c r="L29" i="3" s="1"/>
  <c r="J29" i="3"/>
  <c r="J16" i="3"/>
  <c r="M29" i="1"/>
  <c r="M29" i="3" s="1"/>
  <c r="J24" i="3"/>
  <c r="H27" i="3"/>
  <c r="H18" i="3"/>
  <c r="M35" i="1" l="1"/>
  <c r="L20" i="1"/>
  <c r="L20" i="3" s="1"/>
  <c r="K28" i="1"/>
  <c r="K28" i="3" s="1"/>
  <c r="G27" i="1"/>
  <c r="G27" i="3" s="1"/>
  <c r="G30" i="1"/>
  <c r="G30" i="3" s="1"/>
  <c r="G22" i="1"/>
  <c r="G22" i="3" s="1"/>
  <c r="G24" i="1"/>
  <c r="G24" i="3" s="1"/>
  <c r="G20" i="1"/>
  <c r="G20" i="3" s="1"/>
  <c r="J18" i="3"/>
  <c r="K30" i="1"/>
  <c r="M30" i="1" s="1"/>
  <c r="M30" i="3" s="1"/>
  <c r="F29" i="1"/>
  <c r="F29" i="3" s="1"/>
  <c r="K22" i="1"/>
  <c r="K22" i="3" s="1"/>
  <c r="H29" i="3"/>
  <c r="G28" i="1"/>
  <c r="G28" i="3" s="1"/>
  <c r="G17" i="1"/>
  <c r="G17" i="3" s="1"/>
  <c r="F25" i="1"/>
  <c r="G23" i="1"/>
  <c r="G23" i="3" s="1"/>
  <c r="F16" i="1"/>
  <c r="F16" i="3" s="1"/>
  <c r="G18" i="1"/>
  <c r="G18" i="3" s="1"/>
  <c r="F23" i="1"/>
  <c r="G25" i="1"/>
  <c r="G25" i="3" s="1"/>
  <c r="G19" i="1"/>
  <c r="G19" i="3" s="1"/>
  <c r="F28" i="1"/>
  <c r="F18" i="1"/>
  <c r="F18" i="3" s="1"/>
  <c r="G26" i="1"/>
  <c r="G26" i="3" s="1"/>
  <c r="G21" i="1"/>
  <c r="G21" i="3" s="1"/>
  <c r="G16" i="1"/>
  <c r="G16" i="3" s="1"/>
  <c r="K21" i="1"/>
  <c r="K21" i="3" s="1"/>
  <c r="K26" i="1"/>
  <c r="M26" i="1" s="1"/>
  <c r="M26" i="3" s="1"/>
  <c r="I22" i="1"/>
  <c r="I22" i="3" s="1"/>
  <c r="I26" i="1"/>
  <c r="I26" i="3" s="1"/>
  <c r="H21" i="3"/>
  <c r="I44" i="3"/>
  <c r="I48" i="3"/>
  <c r="M47" i="1"/>
  <c r="M47" i="3" s="1"/>
  <c r="K47" i="3"/>
  <c r="M41" i="1"/>
  <c r="M41" i="3" s="1"/>
  <c r="K41" i="3"/>
  <c r="J17" i="3"/>
  <c r="M22" i="1"/>
  <c r="M22" i="3" s="1"/>
  <c r="L22" i="1"/>
  <c r="L22" i="3" s="1"/>
  <c r="K18" i="1"/>
  <c r="F31" i="1"/>
  <c r="F36" i="1"/>
  <c r="F47" i="1"/>
  <c r="F32" i="1"/>
  <c r="F33" i="1"/>
  <c r="F37" i="1"/>
  <c r="F38" i="1"/>
  <c r="O38" i="1" s="1"/>
  <c r="F42" i="1"/>
  <c r="F41" i="1"/>
  <c r="F44" i="1"/>
  <c r="F44" i="3" s="1"/>
  <c r="F46" i="1"/>
  <c r="F49" i="1"/>
  <c r="F34" i="1"/>
  <c r="F39" i="1"/>
  <c r="F43" i="1"/>
  <c r="F35" i="1"/>
  <c r="O35" i="1" s="1"/>
  <c r="F40" i="1"/>
  <c r="F40" i="3" s="1"/>
  <c r="F45" i="1"/>
  <c r="F48" i="1"/>
  <c r="F50" i="1"/>
  <c r="M44" i="1"/>
  <c r="M44" i="3" s="1"/>
  <c r="K44" i="3"/>
  <c r="M43" i="1"/>
  <c r="K43" i="3"/>
  <c r="I47" i="3"/>
  <c r="M46" i="1"/>
  <c r="K46" i="3"/>
  <c r="M34" i="1"/>
  <c r="K34" i="3"/>
  <c r="M31" i="1"/>
  <c r="M31" i="3" s="1"/>
  <c r="K31" i="3"/>
  <c r="M42" i="1"/>
  <c r="M42" i="3" s="1"/>
  <c r="K42" i="3"/>
  <c r="M32" i="1"/>
  <c r="K32" i="3"/>
  <c r="M49" i="1"/>
  <c r="M49" i="3" s="1"/>
  <c r="K49" i="3"/>
  <c r="M35" i="3"/>
  <c r="M38" i="3"/>
  <c r="I42" i="3"/>
  <c r="M37" i="1"/>
  <c r="K37" i="3"/>
  <c r="M33" i="1"/>
  <c r="K33" i="3"/>
  <c r="M40" i="1"/>
  <c r="K40" i="3"/>
  <c r="H19" i="3"/>
  <c r="J25" i="3"/>
  <c r="G35" i="1"/>
  <c r="G40" i="1"/>
  <c r="G41" i="1"/>
  <c r="G44" i="1"/>
  <c r="G45" i="1"/>
  <c r="G46" i="1"/>
  <c r="G47" i="1"/>
  <c r="G47" i="3" s="1"/>
  <c r="G48" i="1"/>
  <c r="G48" i="3" s="1"/>
  <c r="G49" i="1"/>
  <c r="G50" i="1"/>
  <c r="G34" i="1"/>
  <c r="G39" i="1"/>
  <c r="G31" i="1"/>
  <c r="G36" i="1"/>
  <c r="G43" i="1"/>
  <c r="G32" i="1"/>
  <c r="G33" i="1"/>
  <c r="G37" i="1"/>
  <c r="G38" i="1"/>
  <c r="G42" i="1"/>
  <c r="G42" i="3" s="1"/>
  <c r="M50" i="1"/>
  <c r="K50" i="3"/>
  <c r="M45" i="1"/>
  <c r="M45" i="3" s="1"/>
  <c r="K45" i="3"/>
  <c r="M36" i="1"/>
  <c r="K36" i="3"/>
  <c r="M39" i="1"/>
  <c r="M39" i="3" s="1"/>
  <c r="K39" i="3"/>
  <c r="M48" i="1"/>
  <c r="M48" i="3" s="1"/>
  <c r="K48" i="3"/>
  <c r="I17" i="1"/>
  <c r="I17" i="3" s="1"/>
  <c r="K17" i="1"/>
  <c r="I20" i="1"/>
  <c r="I20" i="3" s="1"/>
  <c r="H20" i="3"/>
  <c r="K23" i="1"/>
  <c r="M23" i="1" s="1"/>
  <c r="M23" i="3" s="1"/>
  <c r="H30" i="3"/>
  <c r="I30" i="1"/>
  <c r="I30" i="3" s="1"/>
  <c r="I23" i="1"/>
  <c r="K20" i="1"/>
  <c r="H16" i="3"/>
  <c r="I16" i="1"/>
  <c r="I18" i="3"/>
  <c r="H17" i="3"/>
  <c r="K16" i="1"/>
  <c r="M16" i="1" s="1"/>
  <c r="M16" i="3" s="1"/>
  <c r="H28" i="3"/>
  <c r="I28" i="1"/>
  <c r="K19" i="1"/>
  <c r="K30" i="3"/>
  <c r="L27" i="1"/>
  <c r="L27" i="3" s="1"/>
  <c r="K27" i="1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6" i="1"/>
  <c r="F21" i="1"/>
  <c r="F24" i="1"/>
  <c r="F17" i="1"/>
  <c r="F30" i="1"/>
  <c r="F27" i="1"/>
  <c r="F19" i="1"/>
  <c r="N19" i="1" s="1"/>
  <c r="N29" i="1"/>
  <c r="G29" i="3"/>
  <c r="J28" i="3"/>
  <c r="L28" i="1"/>
  <c r="L28" i="3" s="1"/>
  <c r="H25" i="3"/>
  <c r="K25" i="1"/>
  <c r="I25" i="1"/>
  <c r="I25" i="3" s="1"/>
  <c r="K23" i="3"/>
  <c r="M21" i="1" l="1"/>
  <c r="M21" i="3" s="1"/>
  <c r="M28" i="1"/>
  <c r="M28" i="3" s="1"/>
  <c r="P23" i="1"/>
  <c r="P29" i="1"/>
  <c r="Z29" i="1" s="1"/>
  <c r="Z29" i="3" s="1"/>
  <c r="O29" i="1"/>
  <c r="X29" i="1" s="1"/>
  <c r="N17" i="1"/>
  <c r="U17" i="1" s="1"/>
  <c r="O48" i="1"/>
  <c r="O48" i="3" s="1"/>
  <c r="N47" i="1"/>
  <c r="N47" i="3" s="1"/>
  <c r="P25" i="1"/>
  <c r="Z25" i="1" s="1"/>
  <c r="Z25" i="3" s="1"/>
  <c r="P16" i="1"/>
  <c r="P16" i="3" s="1"/>
  <c r="F23" i="3"/>
  <c r="F25" i="3"/>
  <c r="N18" i="1"/>
  <c r="N16" i="1"/>
  <c r="R16" i="1" s="1"/>
  <c r="R16" i="3" s="1"/>
  <c r="N21" i="1"/>
  <c r="N21" i="3" s="1"/>
  <c r="P18" i="1"/>
  <c r="Z18" i="1" s="1"/>
  <c r="Z18" i="3" s="1"/>
  <c r="F28" i="3"/>
  <c r="P28" i="1"/>
  <c r="N42" i="1"/>
  <c r="N42" i="3" s="1"/>
  <c r="O23" i="1"/>
  <c r="Q23" i="1" s="1"/>
  <c r="Q23" i="3" s="1"/>
  <c r="O47" i="1"/>
  <c r="O47" i="3" s="1"/>
  <c r="N26" i="1"/>
  <c r="U26" i="1" s="1"/>
  <c r="O42" i="1"/>
  <c r="O42" i="3" s="1"/>
  <c r="K26" i="3"/>
  <c r="G35" i="3"/>
  <c r="N35" i="1"/>
  <c r="X35" i="1" s="1"/>
  <c r="O35" i="3"/>
  <c r="Q35" i="1"/>
  <c r="Q35" i="3" s="1"/>
  <c r="O34" i="1"/>
  <c r="M34" i="3"/>
  <c r="F46" i="3"/>
  <c r="P46" i="1"/>
  <c r="F33" i="3"/>
  <c r="P33" i="1"/>
  <c r="F36" i="3"/>
  <c r="P36" i="1"/>
  <c r="G37" i="3"/>
  <c r="N37" i="1"/>
  <c r="P44" i="1"/>
  <c r="G44" i="3"/>
  <c r="F50" i="3"/>
  <c r="P50" i="1"/>
  <c r="F35" i="3"/>
  <c r="P35" i="1"/>
  <c r="F34" i="3"/>
  <c r="P34" i="1"/>
  <c r="F42" i="3"/>
  <c r="P42" i="1"/>
  <c r="F32" i="3"/>
  <c r="P32" i="1"/>
  <c r="F31" i="3"/>
  <c r="P31" i="1"/>
  <c r="O31" i="1"/>
  <c r="M18" i="1"/>
  <c r="K18" i="3"/>
  <c r="G31" i="3"/>
  <c r="N31" i="1"/>
  <c r="G45" i="3"/>
  <c r="N45" i="1"/>
  <c r="O37" i="1"/>
  <c r="M37" i="3"/>
  <c r="O32" i="1"/>
  <c r="M32" i="3"/>
  <c r="F39" i="3"/>
  <c r="O39" i="1"/>
  <c r="P39" i="1"/>
  <c r="O36" i="1"/>
  <c r="M36" i="3"/>
  <c r="O50" i="1"/>
  <c r="M50" i="3"/>
  <c r="G33" i="3"/>
  <c r="N33" i="1"/>
  <c r="G41" i="3"/>
  <c r="N41" i="1"/>
  <c r="O40" i="1"/>
  <c r="M40" i="3"/>
  <c r="O43" i="1"/>
  <c r="M43" i="3"/>
  <c r="P48" i="1"/>
  <c r="F48" i="3"/>
  <c r="F41" i="3"/>
  <c r="P41" i="1"/>
  <c r="O41" i="1"/>
  <c r="F38" i="3"/>
  <c r="P38" i="1"/>
  <c r="G38" i="3"/>
  <c r="N38" i="1"/>
  <c r="X38" i="1" s="1"/>
  <c r="G34" i="3"/>
  <c r="N34" i="1"/>
  <c r="G49" i="3"/>
  <c r="N49" i="1"/>
  <c r="O33" i="1"/>
  <c r="M33" i="3"/>
  <c r="O38" i="3"/>
  <c r="Q38" i="1"/>
  <c r="Q38" i="3" s="1"/>
  <c r="O46" i="1"/>
  <c r="M46" i="3"/>
  <c r="O44" i="1"/>
  <c r="O44" i="3" s="1"/>
  <c r="G32" i="3"/>
  <c r="N32" i="1"/>
  <c r="G43" i="3"/>
  <c r="N43" i="1"/>
  <c r="G36" i="3"/>
  <c r="N36" i="1"/>
  <c r="G39" i="3"/>
  <c r="N39" i="1"/>
  <c r="G50" i="3"/>
  <c r="N50" i="1"/>
  <c r="G46" i="3"/>
  <c r="N46" i="1"/>
  <c r="P40" i="1"/>
  <c r="G40" i="3"/>
  <c r="N40" i="1"/>
  <c r="F45" i="3"/>
  <c r="P45" i="1"/>
  <c r="O45" i="1"/>
  <c r="F43" i="3"/>
  <c r="P43" i="1"/>
  <c r="P49" i="1"/>
  <c r="F49" i="3"/>
  <c r="O49" i="1"/>
  <c r="F37" i="3"/>
  <c r="P37" i="1"/>
  <c r="P47" i="1"/>
  <c r="F47" i="3"/>
  <c r="N48" i="1"/>
  <c r="N44" i="1"/>
  <c r="N28" i="1"/>
  <c r="I28" i="3"/>
  <c r="O28" i="1"/>
  <c r="N24" i="1"/>
  <c r="K19" i="3"/>
  <c r="M19" i="1"/>
  <c r="M19" i="3" s="1"/>
  <c r="M20" i="1"/>
  <c r="M20" i="3" s="1"/>
  <c r="K20" i="3"/>
  <c r="K17" i="3"/>
  <c r="M17" i="1"/>
  <c r="M17" i="3" s="1"/>
  <c r="I23" i="3"/>
  <c r="N23" i="1"/>
  <c r="K16" i="3"/>
  <c r="O16" i="1"/>
  <c r="I16" i="3"/>
  <c r="M25" i="1"/>
  <c r="M25" i="3" s="1"/>
  <c r="K25" i="3"/>
  <c r="P19" i="1"/>
  <c r="F19" i="3"/>
  <c r="P24" i="1"/>
  <c r="F24" i="3"/>
  <c r="F22" i="3"/>
  <c r="N22" i="1"/>
  <c r="O22" i="1"/>
  <c r="P22" i="1"/>
  <c r="M27" i="1"/>
  <c r="M27" i="3" s="1"/>
  <c r="K27" i="3"/>
  <c r="N25" i="1"/>
  <c r="N19" i="3"/>
  <c r="U19" i="1"/>
  <c r="V29" i="1"/>
  <c r="V29" i="3" s="1"/>
  <c r="N29" i="3"/>
  <c r="R29" i="1"/>
  <c r="R29" i="3" s="1"/>
  <c r="U29" i="1"/>
  <c r="T29" i="1"/>
  <c r="N27" i="1"/>
  <c r="F27" i="3"/>
  <c r="P27" i="1"/>
  <c r="F21" i="3"/>
  <c r="P21" i="1"/>
  <c r="O21" i="1"/>
  <c r="K24" i="3"/>
  <c r="M24" i="1"/>
  <c r="M24" i="3" s="1"/>
  <c r="Z23" i="1"/>
  <c r="Z23" i="3" s="1"/>
  <c r="P23" i="3"/>
  <c r="F30" i="3"/>
  <c r="O30" i="1"/>
  <c r="P30" i="1"/>
  <c r="F26" i="3"/>
  <c r="O26" i="1"/>
  <c r="P26" i="1"/>
  <c r="N30" i="1"/>
  <c r="Q29" i="1"/>
  <c r="Q29" i="3" s="1"/>
  <c r="P17" i="1"/>
  <c r="F17" i="3"/>
  <c r="F20" i="3"/>
  <c r="N20" i="1"/>
  <c r="P20" i="1"/>
  <c r="P29" i="3"/>
  <c r="R47" i="1" l="1"/>
  <c r="R47" i="3" s="1"/>
  <c r="O27" i="1"/>
  <c r="O19" i="1"/>
  <c r="Q19" i="1" s="1"/>
  <c r="Q48" i="1"/>
  <c r="V48" i="1"/>
  <c r="V48" i="3" s="1"/>
  <c r="U47" i="1"/>
  <c r="AB47" i="1" s="1"/>
  <c r="AB47" i="3" s="1"/>
  <c r="T47" i="1"/>
  <c r="T47" i="3" s="1"/>
  <c r="X47" i="1"/>
  <c r="X47" i="3" s="1"/>
  <c r="O29" i="3"/>
  <c r="S29" i="1"/>
  <c r="S29" i="3" s="1"/>
  <c r="S47" i="1"/>
  <c r="S47" i="3" s="1"/>
  <c r="U16" i="1"/>
  <c r="N17" i="3"/>
  <c r="R17" i="1"/>
  <c r="R17" i="3" s="1"/>
  <c r="V47" i="1"/>
  <c r="V47" i="3" s="1"/>
  <c r="Q47" i="1"/>
  <c r="Q47" i="3" s="1"/>
  <c r="S44" i="1"/>
  <c r="S44" i="3" s="1"/>
  <c r="P25" i="3"/>
  <c r="R18" i="1"/>
  <c r="R18" i="3" s="1"/>
  <c r="N26" i="3"/>
  <c r="P18" i="3"/>
  <c r="T44" i="1"/>
  <c r="AA44" i="1" s="1"/>
  <c r="AA44" i="3" s="1"/>
  <c r="U18" i="1"/>
  <c r="AB18" i="1" s="1"/>
  <c r="AB18" i="3" s="1"/>
  <c r="N18" i="3"/>
  <c r="Z16" i="1"/>
  <c r="Z16" i="3" s="1"/>
  <c r="V16" i="1"/>
  <c r="V16" i="3" s="1"/>
  <c r="N16" i="3"/>
  <c r="U21" i="1"/>
  <c r="AB21" i="1" s="1"/>
  <c r="AB21" i="3" s="1"/>
  <c r="V26" i="1"/>
  <c r="V26" i="3" s="1"/>
  <c r="R21" i="1"/>
  <c r="R21" i="3" s="1"/>
  <c r="V21" i="1"/>
  <c r="V21" i="3" s="1"/>
  <c r="S16" i="1"/>
  <c r="S16" i="3" s="1"/>
  <c r="T42" i="1"/>
  <c r="T42" i="3" s="1"/>
  <c r="U42" i="1"/>
  <c r="AB42" i="1" s="1"/>
  <c r="AB42" i="3" s="1"/>
  <c r="U24" i="1"/>
  <c r="U24" i="3" s="1"/>
  <c r="W26" i="1"/>
  <c r="W26" i="3" s="1"/>
  <c r="S42" i="1"/>
  <c r="S42" i="3" s="1"/>
  <c r="P28" i="3"/>
  <c r="Z28" i="1"/>
  <c r="Z28" i="3" s="1"/>
  <c r="R26" i="1"/>
  <c r="R26" i="3" s="1"/>
  <c r="R42" i="1"/>
  <c r="R42" i="3" s="1"/>
  <c r="V42" i="1"/>
  <c r="V42" i="3" s="1"/>
  <c r="X23" i="1"/>
  <c r="X23" i="3" s="1"/>
  <c r="O23" i="3"/>
  <c r="X48" i="1"/>
  <c r="Y48" i="1" s="1"/>
  <c r="S23" i="1"/>
  <c r="S23" i="3" s="1"/>
  <c r="Q44" i="1"/>
  <c r="W44" i="1" s="1"/>
  <c r="W44" i="3" s="1"/>
  <c r="T19" i="1"/>
  <c r="AA19" i="1" s="1"/>
  <c r="AA19" i="3" s="1"/>
  <c r="X42" i="1"/>
  <c r="Y42" i="1" s="1"/>
  <c r="Q42" i="1"/>
  <c r="Q42" i="3" s="1"/>
  <c r="N24" i="3"/>
  <c r="Z45" i="1"/>
  <c r="Z45" i="3" s="1"/>
  <c r="P45" i="3"/>
  <c r="O33" i="3"/>
  <c r="X33" i="1"/>
  <c r="Q33" i="1"/>
  <c r="Q33" i="3" s="1"/>
  <c r="N41" i="3"/>
  <c r="T41" i="1"/>
  <c r="R41" i="1"/>
  <c r="R41" i="3" s="1"/>
  <c r="U41" i="1"/>
  <c r="S41" i="1"/>
  <c r="S41" i="3" s="1"/>
  <c r="V41" i="1"/>
  <c r="V41" i="3" s="1"/>
  <c r="X37" i="1"/>
  <c r="O37" i="3"/>
  <c r="Q37" i="1"/>
  <c r="Q37" i="3" s="1"/>
  <c r="Z34" i="1"/>
  <c r="Z34" i="3" s="1"/>
  <c r="P34" i="3"/>
  <c r="N37" i="3"/>
  <c r="V37" i="1"/>
  <c r="V37" i="3" s="1"/>
  <c r="S37" i="1"/>
  <c r="S37" i="3" s="1"/>
  <c r="T37" i="1"/>
  <c r="R37" i="1"/>
  <c r="R37" i="3" s="1"/>
  <c r="U37" i="1"/>
  <c r="X44" i="1"/>
  <c r="N48" i="3"/>
  <c r="R48" i="1"/>
  <c r="R48" i="3" s="1"/>
  <c r="T48" i="1"/>
  <c r="U48" i="1"/>
  <c r="Z47" i="1"/>
  <c r="Z47" i="3" s="1"/>
  <c r="P47" i="3"/>
  <c r="O45" i="3"/>
  <c r="X45" i="1"/>
  <c r="Q45" i="1"/>
  <c r="N46" i="3"/>
  <c r="R46" i="1"/>
  <c r="R46" i="3" s="1"/>
  <c r="S46" i="1"/>
  <c r="S46" i="3" s="1"/>
  <c r="V46" i="1"/>
  <c r="V46" i="3" s="1"/>
  <c r="U46" i="1"/>
  <c r="T46" i="1"/>
  <c r="X36" i="1"/>
  <c r="N36" i="3"/>
  <c r="T36" i="1"/>
  <c r="S36" i="1"/>
  <c r="S36" i="3" s="1"/>
  <c r="U36" i="1"/>
  <c r="R36" i="1"/>
  <c r="R36" i="3" s="1"/>
  <c r="V36" i="1"/>
  <c r="V36" i="3" s="1"/>
  <c r="X32" i="1"/>
  <c r="N32" i="3"/>
  <c r="R32" i="1"/>
  <c r="R32" i="3" s="1"/>
  <c r="V32" i="1"/>
  <c r="V32" i="3" s="1"/>
  <c r="S32" i="1"/>
  <c r="S32" i="3" s="1"/>
  <c r="T32" i="1"/>
  <c r="U32" i="1"/>
  <c r="N49" i="3"/>
  <c r="T49" i="1"/>
  <c r="R49" i="1"/>
  <c r="R49" i="3" s="1"/>
  <c r="S49" i="1"/>
  <c r="S49" i="3" s="1"/>
  <c r="U49" i="1"/>
  <c r="V49" i="1"/>
  <c r="V49" i="3" s="1"/>
  <c r="N38" i="3"/>
  <c r="R38" i="1"/>
  <c r="R38" i="3" s="1"/>
  <c r="W38" i="1"/>
  <c r="W38" i="3" s="1"/>
  <c r="V38" i="1"/>
  <c r="V38" i="3" s="1"/>
  <c r="S38" i="1"/>
  <c r="S38" i="3" s="1"/>
  <c r="T38" i="1"/>
  <c r="U38" i="1"/>
  <c r="Z41" i="1"/>
  <c r="Z41" i="3" s="1"/>
  <c r="P41" i="3"/>
  <c r="O40" i="3"/>
  <c r="X40" i="1"/>
  <c r="Q40" i="1"/>
  <c r="Q40" i="3" s="1"/>
  <c r="Q50" i="1"/>
  <c r="Q50" i="3" s="1"/>
  <c r="O50" i="3"/>
  <c r="X50" i="1"/>
  <c r="Z44" i="1"/>
  <c r="Z44" i="3" s="1"/>
  <c r="P44" i="3"/>
  <c r="N35" i="3"/>
  <c r="T35" i="1"/>
  <c r="S35" i="1"/>
  <c r="S35" i="3" s="1"/>
  <c r="U35" i="1"/>
  <c r="V35" i="1"/>
  <c r="V35" i="3" s="1"/>
  <c r="R35" i="1"/>
  <c r="R35" i="3" s="1"/>
  <c r="W35" i="1"/>
  <c r="W35" i="3" s="1"/>
  <c r="O49" i="3"/>
  <c r="Q49" i="1"/>
  <c r="Q49" i="3" s="1"/>
  <c r="X49" i="1"/>
  <c r="N40" i="3"/>
  <c r="U40" i="1"/>
  <c r="V40" i="1"/>
  <c r="V40" i="3" s="1"/>
  <c r="R40" i="1"/>
  <c r="R40" i="3" s="1"/>
  <c r="S40" i="1"/>
  <c r="S40" i="3" s="1"/>
  <c r="T40" i="1"/>
  <c r="O43" i="3"/>
  <c r="X43" i="1"/>
  <c r="Q43" i="1"/>
  <c r="Z32" i="1"/>
  <c r="Z32" i="3" s="1"/>
  <c r="P32" i="3"/>
  <c r="Z50" i="1"/>
  <c r="Z50" i="3" s="1"/>
  <c r="P50" i="3"/>
  <c r="Z33" i="1"/>
  <c r="Z33" i="3" s="1"/>
  <c r="P33" i="3"/>
  <c r="U47" i="3"/>
  <c r="V44" i="1"/>
  <c r="V44" i="3" s="1"/>
  <c r="Z43" i="1"/>
  <c r="Z43" i="3" s="1"/>
  <c r="P43" i="3"/>
  <c r="N50" i="3"/>
  <c r="T50" i="1"/>
  <c r="V50" i="1"/>
  <c r="V50" i="3" s="1"/>
  <c r="S50" i="1"/>
  <c r="S50" i="3" s="1"/>
  <c r="R50" i="1"/>
  <c r="R50" i="3" s="1"/>
  <c r="U50" i="1"/>
  <c r="N39" i="3"/>
  <c r="T39" i="1"/>
  <c r="S39" i="1"/>
  <c r="S39" i="3" s="1"/>
  <c r="U39" i="1"/>
  <c r="V39" i="1"/>
  <c r="V39" i="3" s="1"/>
  <c r="R39" i="1"/>
  <c r="R39" i="3" s="1"/>
  <c r="N43" i="3"/>
  <c r="T43" i="1"/>
  <c r="R43" i="1"/>
  <c r="R43" i="3" s="1"/>
  <c r="U43" i="1"/>
  <c r="S43" i="1"/>
  <c r="S43" i="3" s="1"/>
  <c r="V43" i="1"/>
  <c r="V43" i="3" s="1"/>
  <c r="N34" i="3"/>
  <c r="R34" i="1"/>
  <c r="R34" i="3" s="1"/>
  <c r="S34" i="1"/>
  <c r="S34" i="3" s="1"/>
  <c r="V34" i="1"/>
  <c r="V34" i="3" s="1"/>
  <c r="T34" i="1"/>
  <c r="U34" i="1"/>
  <c r="Q36" i="1"/>
  <c r="Q36" i="3" s="1"/>
  <c r="O36" i="3"/>
  <c r="X39" i="1"/>
  <c r="O39" i="3"/>
  <c r="Q39" i="1"/>
  <c r="Q39" i="3" s="1"/>
  <c r="N45" i="3"/>
  <c r="U45" i="1"/>
  <c r="T45" i="1"/>
  <c r="R45" i="1"/>
  <c r="R45" i="3" s="1"/>
  <c r="S45" i="1"/>
  <c r="S45" i="3" s="1"/>
  <c r="V45" i="1"/>
  <c r="V45" i="3" s="1"/>
  <c r="N31" i="3"/>
  <c r="U31" i="1"/>
  <c r="R31" i="1"/>
  <c r="R31" i="3" s="1"/>
  <c r="V31" i="1"/>
  <c r="V31" i="3" s="1"/>
  <c r="S31" i="1"/>
  <c r="S31" i="3" s="1"/>
  <c r="T31" i="1"/>
  <c r="O31" i="3"/>
  <c r="X31" i="1"/>
  <c r="Q31" i="1"/>
  <c r="Q31" i="3" s="1"/>
  <c r="X34" i="1"/>
  <c r="O34" i="3"/>
  <c r="Q34" i="1"/>
  <c r="X35" i="3"/>
  <c r="Y35" i="1"/>
  <c r="W48" i="1"/>
  <c r="W48" i="3" s="1"/>
  <c r="Q48" i="3"/>
  <c r="X38" i="3"/>
  <c r="Y38" i="1"/>
  <c r="Z39" i="1"/>
  <c r="Z39" i="3" s="1"/>
  <c r="P39" i="3"/>
  <c r="R24" i="1"/>
  <c r="R24" i="3" s="1"/>
  <c r="Y47" i="1"/>
  <c r="N44" i="3"/>
  <c r="U44" i="1"/>
  <c r="R44" i="1"/>
  <c r="R44" i="3" s="1"/>
  <c r="Z37" i="1"/>
  <c r="Z37" i="3" s="1"/>
  <c r="P37" i="3"/>
  <c r="Z49" i="1"/>
  <c r="Z49" i="3" s="1"/>
  <c r="P49" i="3"/>
  <c r="Z40" i="1"/>
  <c r="Z40" i="3" s="1"/>
  <c r="P40" i="3"/>
  <c r="S48" i="1"/>
  <c r="S48" i="3" s="1"/>
  <c r="X46" i="1"/>
  <c r="O46" i="3"/>
  <c r="Q46" i="1"/>
  <c r="Z38" i="1"/>
  <c r="Z38" i="3" s="1"/>
  <c r="P38" i="3"/>
  <c r="O41" i="3"/>
  <c r="Q41" i="1"/>
  <c r="X41" i="1"/>
  <c r="Z48" i="1"/>
  <c r="Z48" i="3" s="1"/>
  <c r="P48" i="3"/>
  <c r="N33" i="3"/>
  <c r="T33" i="1"/>
  <c r="S33" i="1"/>
  <c r="S33" i="3" s="1"/>
  <c r="U33" i="1"/>
  <c r="R33" i="1"/>
  <c r="R33" i="3" s="1"/>
  <c r="V33" i="1"/>
  <c r="V33" i="3" s="1"/>
  <c r="O32" i="3"/>
  <c r="Q32" i="1"/>
  <c r="Q32" i="3" s="1"/>
  <c r="M18" i="3"/>
  <c r="O18" i="1"/>
  <c r="Z31" i="1"/>
  <c r="Z31" i="3" s="1"/>
  <c r="P31" i="3"/>
  <c r="Z42" i="1"/>
  <c r="Z42" i="3" s="1"/>
  <c r="P42" i="3"/>
  <c r="Z35" i="1"/>
  <c r="Z35" i="3" s="1"/>
  <c r="P35" i="3"/>
  <c r="Z36" i="1"/>
  <c r="Z36" i="3" s="1"/>
  <c r="P36" i="3"/>
  <c r="Z46" i="1"/>
  <c r="Z46" i="3" s="1"/>
  <c r="P46" i="3"/>
  <c r="O25" i="1"/>
  <c r="X25" i="1" s="1"/>
  <c r="R28" i="1"/>
  <c r="R28" i="3" s="1"/>
  <c r="S28" i="1"/>
  <c r="S28" i="3" s="1"/>
  <c r="N28" i="3"/>
  <c r="V28" i="1"/>
  <c r="V28" i="3" s="1"/>
  <c r="U28" i="1"/>
  <c r="T28" i="1"/>
  <c r="O20" i="1"/>
  <c r="X20" i="1" s="1"/>
  <c r="R19" i="1"/>
  <c r="R19" i="3" s="1"/>
  <c r="Q16" i="1"/>
  <c r="Q16" i="3" s="1"/>
  <c r="O16" i="3"/>
  <c r="X16" i="1"/>
  <c r="N23" i="3"/>
  <c r="V23" i="1"/>
  <c r="V23" i="3" s="1"/>
  <c r="W23" i="1"/>
  <c r="W23" i="3" s="1"/>
  <c r="U23" i="1"/>
  <c r="R23" i="1"/>
  <c r="R23" i="3" s="1"/>
  <c r="X28" i="1"/>
  <c r="Q28" i="1"/>
  <c r="O28" i="3"/>
  <c r="T23" i="1"/>
  <c r="T23" i="3" s="1"/>
  <c r="O17" i="1"/>
  <c r="T16" i="1"/>
  <c r="T16" i="3" s="1"/>
  <c r="U16" i="3"/>
  <c r="AB16" i="1"/>
  <c r="AB16" i="3" s="1"/>
  <c r="Y29" i="1"/>
  <c r="X29" i="3"/>
  <c r="P26" i="3"/>
  <c r="Z26" i="1"/>
  <c r="Z26" i="3" s="1"/>
  <c r="Q30" i="1"/>
  <c r="Q30" i="3" s="1"/>
  <c r="O30" i="3"/>
  <c r="X30" i="1"/>
  <c r="O21" i="3"/>
  <c r="X21" i="1"/>
  <c r="Q21" i="1"/>
  <c r="Q21" i="3" s="1"/>
  <c r="X27" i="1"/>
  <c r="Q27" i="1"/>
  <c r="Q27" i="3" s="1"/>
  <c r="O27" i="3"/>
  <c r="T21" i="1"/>
  <c r="W29" i="1"/>
  <c r="W29" i="3" s="1"/>
  <c r="R25" i="1"/>
  <c r="R25" i="3" s="1"/>
  <c r="W25" i="1"/>
  <c r="W25" i="3" s="1"/>
  <c r="V25" i="1"/>
  <c r="V25" i="3" s="1"/>
  <c r="N25" i="3"/>
  <c r="U25" i="1"/>
  <c r="X26" i="1"/>
  <c r="O26" i="3"/>
  <c r="Q26" i="1"/>
  <c r="Q26" i="3" s="1"/>
  <c r="Z21" i="1"/>
  <c r="Z21" i="3" s="1"/>
  <c r="P21" i="3"/>
  <c r="U29" i="3"/>
  <c r="AB29" i="1"/>
  <c r="AB29" i="3" s="1"/>
  <c r="Z22" i="1"/>
  <c r="Z22" i="3" s="1"/>
  <c r="P22" i="3"/>
  <c r="N20" i="3"/>
  <c r="V20" i="1"/>
  <c r="V20" i="3" s="1"/>
  <c r="R20" i="1"/>
  <c r="R20" i="3" s="1"/>
  <c r="U20" i="1"/>
  <c r="S26" i="1"/>
  <c r="S26" i="3" s="1"/>
  <c r="AB26" i="1"/>
  <c r="AB26" i="3" s="1"/>
  <c r="U26" i="3"/>
  <c r="T27" i="1"/>
  <c r="V27" i="1"/>
  <c r="V27" i="3" s="1"/>
  <c r="U27" i="1"/>
  <c r="R27" i="1"/>
  <c r="R27" i="3" s="1"/>
  <c r="N27" i="3"/>
  <c r="S27" i="1"/>
  <c r="S27" i="3" s="1"/>
  <c r="AA29" i="1"/>
  <c r="AA29" i="3" s="1"/>
  <c r="T29" i="3"/>
  <c r="AB19" i="1"/>
  <c r="AB19" i="3" s="1"/>
  <c r="U19" i="3"/>
  <c r="O22" i="3"/>
  <c r="Q22" i="1"/>
  <c r="Q22" i="3" s="1"/>
  <c r="X22" i="1"/>
  <c r="O24" i="1"/>
  <c r="P19" i="3"/>
  <c r="Z19" i="1"/>
  <c r="Z19" i="3" s="1"/>
  <c r="Z17" i="1"/>
  <c r="Z17" i="3" s="1"/>
  <c r="P17" i="3"/>
  <c r="Z20" i="1"/>
  <c r="Z20" i="3" s="1"/>
  <c r="P20" i="3"/>
  <c r="T30" i="1"/>
  <c r="S30" i="1"/>
  <c r="S30" i="3" s="1"/>
  <c r="N30" i="3"/>
  <c r="R30" i="1"/>
  <c r="R30" i="3" s="1"/>
  <c r="V30" i="1"/>
  <c r="V30" i="3" s="1"/>
  <c r="U30" i="1"/>
  <c r="P30" i="3"/>
  <c r="Z30" i="1"/>
  <c r="Z30" i="3" s="1"/>
  <c r="T26" i="1"/>
  <c r="Z27" i="1"/>
  <c r="Z27" i="3" s="1"/>
  <c r="P27" i="3"/>
  <c r="S21" i="1"/>
  <c r="S21" i="3" s="1"/>
  <c r="N22" i="3"/>
  <c r="W22" i="1"/>
  <c r="W22" i="3" s="1"/>
  <c r="R22" i="1"/>
  <c r="R22" i="3" s="1"/>
  <c r="V22" i="1"/>
  <c r="V22" i="3" s="1"/>
  <c r="U22" i="1"/>
  <c r="T22" i="1"/>
  <c r="S22" i="1"/>
  <c r="S22" i="3" s="1"/>
  <c r="P24" i="3"/>
  <c r="Z24" i="1"/>
  <c r="Z24" i="3" s="1"/>
  <c r="U17" i="3"/>
  <c r="AB17" i="1"/>
  <c r="AB17" i="3" s="1"/>
  <c r="O19" i="3" l="1"/>
  <c r="AA47" i="1"/>
  <c r="AA47" i="3" s="1"/>
  <c r="S19" i="1"/>
  <c r="S19" i="3" s="1"/>
  <c r="V19" i="1"/>
  <c r="V19" i="3" s="1"/>
  <c r="X19" i="1"/>
  <c r="W47" i="1"/>
  <c r="W47" i="3" s="1"/>
  <c r="Y23" i="1"/>
  <c r="Y23" i="3" s="1"/>
  <c r="AB24" i="1"/>
  <c r="AB24" i="3" s="1"/>
  <c r="U18" i="3"/>
  <c r="V24" i="1"/>
  <c r="V24" i="3" s="1"/>
  <c r="V17" i="1"/>
  <c r="V17" i="3" s="1"/>
  <c r="S17" i="1"/>
  <c r="S17" i="3" s="1"/>
  <c r="T17" i="1"/>
  <c r="W27" i="1"/>
  <c r="W27" i="3" s="1"/>
  <c r="V18" i="1"/>
  <c r="V18" i="3" s="1"/>
  <c r="Q19" i="3"/>
  <c r="W19" i="1"/>
  <c r="W19" i="3" s="1"/>
  <c r="W16" i="1"/>
  <c r="W16" i="3" s="1"/>
  <c r="W21" i="1"/>
  <c r="W21" i="3" s="1"/>
  <c r="U21" i="3"/>
  <c r="AA42" i="1"/>
  <c r="AA42" i="3" s="1"/>
  <c r="T44" i="3"/>
  <c r="Q44" i="3"/>
  <c r="U42" i="3"/>
  <c r="AA16" i="1"/>
  <c r="AA16" i="3" s="1"/>
  <c r="X48" i="3"/>
  <c r="Q17" i="1"/>
  <c r="Q17" i="3" s="1"/>
  <c r="T19" i="3"/>
  <c r="X42" i="3"/>
  <c r="W36" i="1"/>
  <c r="W36" i="3" s="1"/>
  <c r="W40" i="1"/>
  <c r="W40" i="3" s="1"/>
  <c r="W37" i="1"/>
  <c r="W37" i="3" s="1"/>
  <c r="AA23" i="1"/>
  <c r="AA23" i="3" s="1"/>
  <c r="W42" i="1"/>
  <c r="W42" i="3" s="1"/>
  <c r="W41" i="1"/>
  <c r="W41" i="3" s="1"/>
  <c r="Q41" i="3"/>
  <c r="W46" i="1"/>
  <c r="W46" i="3" s="1"/>
  <c r="Q46" i="3"/>
  <c r="Y34" i="1"/>
  <c r="X34" i="3"/>
  <c r="AB38" i="1"/>
  <c r="AB38" i="3" s="1"/>
  <c r="U38" i="3"/>
  <c r="AA49" i="1"/>
  <c r="AA49" i="3" s="1"/>
  <c r="T49" i="3"/>
  <c r="O20" i="3"/>
  <c r="W33" i="1"/>
  <c r="W33" i="3" s="1"/>
  <c r="AA33" i="1"/>
  <c r="AA33" i="3" s="1"/>
  <c r="T33" i="3"/>
  <c r="AB44" i="1"/>
  <c r="AB44" i="3" s="1"/>
  <c r="U44" i="3"/>
  <c r="AB31" i="1"/>
  <c r="AB31" i="3" s="1"/>
  <c r="U31" i="3"/>
  <c r="AB34" i="1"/>
  <c r="AB34" i="3" s="1"/>
  <c r="U34" i="3"/>
  <c r="AB39" i="1"/>
  <c r="AB39" i="3" s="1"/>
  <c r="U39" i="3"/>
  <c r="W50" i="1"/>
  <c r="W50" i="3" s="1"/>
  <c r="AC48" i="1"/>
  <c r="AC48" i="3" s="1"/>
  <c r="Y48" i="3"/>
  <c r="W43" i="1"/>
  <c r="W43" i="3" s="1"/>
  <c r="Q43" i="3"/>
  <c r="Y49" i="1"/>
  <c r="X49" i="3"/>
  <c r="AB35" i="1"/>
  <c r="AB35" i="3" s="1"/>
  <c r="U35" i="3"/>
  <c r="AA38" i="1"/>
  <c r="AA38" i="3" s="1"/>
  <c r="T38" i="3"/>
  <c r="W49" i="1"/>
  <c r="W49" i="3" s="1"/>
  <c r="AA46" i="1"/>
  <c r="AA46" i="3" s="1"/>
  <c r="T46" i="3"/>
  <c r="AA37" i="1"/>
  <c r="AA37" i="3" s="1"/>
  <c r="T37" i="3"/>
  <c r="AB41" i="1"/>
  <c r="AB41" i="3" s="1"/>
  <c r="U41" i="3"/>
  <c r="X33" i="3"/>
  <c r="Y33" i="1"/>
  <c r="AB43" i="1"/>
  <c r="AB43" i="3" s="1"/>
  <c r="U43" i="3"/>
  <c r="AB49" i="1"/>
  <c r="AB49" i="3" s="1"/>
  <c r="U49" i="3"/>
  <c r="AA32" i="1"/>
  <c r="AA32" i="3" s="1"/>
  <c r="T32" i="3"/>
  <c r="AA36" i="1"/>
  <c r="AA36" i="3" s="1"/>
  <c r="T36" i="3"/>
  <c r="AA48" i="1"/>
  <c r="AA48" i="3" s="1"/>
  <c r="T48" i="3"/>
  <c r="Y44" i="1"/>
  <c r="X44" i="3"/>
  <c r="W30" i="1"/>
  <c r="W30" i="3" s="1"/>
  <c r="Q20" i="1"/>
  <c r="S20" i="1"/>
  <c r="S20" i="3" s="1"/>
  <c r="T20" i="1"/>
  <c r="AA20" i="1" s="1"/>
  <c r="AA20" i="3" s="1"/>
  <c r="Y46" i="1"/>
  <c r="X46" i="3"/>
  <c r="AC42" i="1"/>
  <c r="AC42" i="3" s="1"/>
  <c r="Y42" i="3"/>
  <c r="AC38" i="1"/>
  <c r="AC38" i="3" s="1"/>
  <c r="Y38" i="3"/>
  <c r="W34" i="1"/>
  <c r="W34" i="3" s="1"/>
  <c r="Q34" i="3"/>
  <c r="AA45" i="1"/>
  <c r="AA45" i="3" s="1"/>
  <c r="T45" i="3"/>
  <c r="AA34" i="1"/>
  <c r="AA34" i="3" s="1"/>
  <c r="T34" i="3"/>
  <c r="AA43" i="1"/>
  <c r="AA43" i="3" s="1"/>
  <c r="T43" i="3"/>
  <c r="W39" i="1"/>
  <c r="W39" i="3" s="1"/>
  <c r="AB50" i="1"/>
  <c r="AB50" i="3" s="1"/>
  <c r="U50" i="3"/>
  <c r="AA50" i="1"/>
  <c r="AA50" i="3" s="1"/>
  <c r="T50" i="3"/>
  <c r="Y43" i="1"/>
  <c r="X43" i="3"/>
  <c r="Y50" i="1"/>
  <c r="X50" i="3"/>
  <c r="Y40" i="1"/>
  <c r="X40" i="3"/>
  <c r="X32" i="3"/>
  <c r="Y32" i="1"/>
  <c r="AB36" i="1"/>
  <c r="AB36" i="3" s="1"/>
  <c r="U36" i="3"/>
  <c r="X36" i="3"/>
  <c r="Y36" i="1"/>
  <c r="AB46" i="1"/>
  <c r="AB46" i="3" s="1"/>
  <c r="U46" i="3"/>
  <c r="AC35" i="1"/>
  <c r="AC35" i="3" s="1"/>
  <c r="Y35" i="3"/>
  <c r="AA31" i="1"/>
  <c r="AA31" i="3" s="1"/>
  <c r="T31" i="3"/>
  <c r="Y45" i="1"/>
  <c r="X45" i="3"/>
  <c r="S18" i="1"/>
  <c r="S18" i="3" s="1"/>
  <c r="Q18" i="1"/>
  <c r="Q18" i="3" s="1"/>
  <c r="O18" i="3"/>
  <c r="T18" i="1"/>
  <c r="X18" i="1"/>
  <c r="AB33" i="1"/>
  <c r="AB33" i="3" s="1"/>
  <c r="U33" i="3"/>
  <c r="Y41" i="1"/>
  <c r="X41" i="3"/>
  <c r="AC47" i="1"/>
  <c r="AC47" i="3" s="1"/>
  <c r="Y47" i="3"/>
  <c r="X31" i="3"/>
  <c r="Y31" i="1"/>
  <c r="W31" i="1"/>
  <c r="W31" i="3" s="1"/>
  <c r="AB45" i="1"/>
  <c r="AB45" i="3" s="1"/>
  <c r="U45" i="3"/>
  <c r="Y39" i="1"/>
  <c r="X39" i="3"/>
  <c r="AA39" i="1"/>
  <c r="AA39" i="3" s="1"/>
  <c r="T39" i="3"/>
  <c r="AA40" i="1"/>
  <c r="AA40" i="3" s="1"/>
  <c r="T40" i="3"/>
  <c r="AB40" i="1"/>
  <c r="AB40" i="3" s="1"/>
  <c r="U40" i="3"/>
  <c r="AA35" i="1"/>
  <c r="AA35" i="3" s="1"/>
  <c r="T35" i="3"/>
  <c r="AB32" i="1"/>
  <c r="AB32" i="3" s="1"/>
  <c r="U32" i="3"/>
  <c r="W32" i="1"/>
  <c r="W32" i="3" s="1"/>
  <c r="W45" i="1"/>
  <c r="W45" i="3" s="1"/>
  <c r="Q45" i="3"/>
  <c r="AB48" i="1"/>
  <c r="AB48" i="3" s="1"/>
  <c r="U48" i="3"/>
  <c r="AB37" i="1"/>
  <c r="AB37" i="3" s="1"/>
  <c r="U37" i="3"/>
  <c r="Y37" i="1"/>
  <c r="X37" i="3"/>
  <c r="AA41" i="1"/>
  <c r="AA41" i="3" s="1"/>
  <c r="T41" i="3"/>
  <c r="O25" i="3"/>
  <c r="AB28" i="1"/>
  <c r="AB28" i="3" s="1"/>
  <c r="U28" i="3"/>
  <c r="X17" i="1"/>
  <c r="X17" i="3" s="1"/>
  <c r="W28" i="1"/>
  <c r="W28" i="3" s="1"/>
  <c r="Q28" i="3"/>
  <c r="AA28" i="1"/>
  <c r="AA28" i="3" s="1"/>
  <c r="T28" i="3"/>
  <c r="S25" i="1"/>
  <c r="S25" i="3" s="1"/>
  <c r="X28" i="3"/>
  <c r="Y28" i="1"/>
  <c r="Q25" i="1"/>
  <c r="Q25" i="3" s="1"/>
  <c r="T25" i="1"/>
  <c r="AA25" i="1" s="1"/>
  <c r="AA25" i="3" s="1"/>
  <c r="O17" i="3"/>
  <c r="AB23" i="1"/>
  <c r="AB23" i="3" s="1"/>
  <c r="U23" i="3"/>
  <c r="X16" i="3"/>
  <c r="Y16" i="1"/>
  <c r="T22" i="3"/>
  <c r="AA22" i="1"/>
  <c r="AA22" i="3" s="1"/>
  <c r="U30" i="3"/>
  <c r="AB30" i="1"/>
  <c r="AB30" i="3" s="1"/>
  <c r="T27" i="3"/>
  <c r="AA27" i="1"/>
  <c r="AA27" i="3" s="1"/>
  <c r="U20" i="3"/>
  <c r="AB20" i="1"/>
  <c r="AB20" i="3" s="1"/>
  <c r="AB25" i="1"/>
  <c r="AB25" i="3" s="1"/>
  <c r="U25" i="3"/>
  <c r="AB22" i="1"/>
  <c r="AB22" i="3" s="1"/>
  <c r="U22" i="3"/>
  <c r="AA26" i="1"/>
  <c r="AA26" i="3" s="1"/>
  <c r="T26" i="3"/>
  <c r="Y26" i="1"/>
  <c r="X26" i="3"/>
  <c r="X27" i="3"/>
  <c r="Y27" i="1"/>
  <c r="X30" i="3"/>
  <c r="Y30" i="1"/>
  <c r="T30" i="3"/>
  <c r="AA30" i="1"/>
  <c r="AA30" i="3" s="1"/>
  <c r="Q24" i="1"/>
  <c r="Q24" i="3" s="1"/>
  <c r="O24" i="3"/>
  <c r="X24" i="1"/>
  <c r="S24" i="1"/>
  <c r="S24" i="3" s="1"/>
  <c r="T24" i="1"/>
  <c r="AB27" i="1"/>
  <c r="AB27" i="3" s="1"/>
  <c r="U27" i="3"/>
  <c r="Y20" i="1"/>
  <c r="X20" i="3"/>
  <c r="X25" i="3"/>
  <c r="Y25" i="1"/>
  <c r="T21" i="3"/>
  <c r="AA21" i="1"/>
  <c r="AA21" i="3" s="1"/>
  <c r="X22" i="3"/>
  <c r="Y22" i="1"/>
  <c r="Y19" i="1"/>
  <c r="X19" i="3"/>
  <c r="Y21" i="1"/>
  <c r="X21" i="3"/>
  <c r="AC29" i="1"/>
  <c r="AC29" i="3" s="1"/>
  <c r="Y29" i="3"/>
  <c r="W17" i="1" l="1"/>
  <c r="W17" i="3" s="1"/>
  <c r="AC23" i="1"/>
  <c r="AC23" i="3" s="1"/>
  <c r="Q20" i="3"/>
  <c r="W20" i="1"/>
  <c r="W20" i="3" s="1"/>
  <c r="AA17" i="1"/>
  <c r="AA17" i="3" s="1"/>
  <c r="T17" i="3"/>
  <c r="W24" i="1"/>
  <c r="W24" i="3" s="1"/>
  <c r="W18" i="1"/>
  <c r="W18" i="3" s="1"/>
  <c r="Y17" i="1"/>
  <c r="AC17" i="1" s="1"/>
  <c r="AC17" i="3" s="1"/>
  <c r="T20" i="3"/>
  <c r="AC39" i="1"/>
  <c r="AC39" i="3" s="1"/>
  <c r="Y39" i="3"/>
  <c r="AC36" i="1"/>
  <c r="AC36" i="3" s="1"/>
  <c r="Y36" i="3"/>
  <c r="AC32" i="1"/>
  <c r="AC32" i="3" s="1"/>
  <c r="Y32" i="3"/>
  <c r="AC44" i="1"/>
  <c r="AC44" i="3" s="1"/>
  <c r="Y44" i="3"/>
  <c r="AC34" i="1"/>
  <c r="AC34" i="3" s="1"/>
  <c r="Y34" i="3"/>
  <c r="AA18" i="1"/>
  <c r="AA18" i="3" s="1"/>
  <c r="T18" i="3"/>
  <c r="AC43" i="1"/>
  <c r="AC43" i="3" s="1"/>
  <c r="Y43" i="3"/>
  <c r="T25" i="3"/>
  <c r="AC41" i="1"/>
  <c r="AC41" i="3" s="1"/>
  <c r="Y41" i="3"/>
  <c r="AC40" i="1"/>
  <c r="AC40" i="3" s="1"/>
  <c r="Y40" i="3"/>
  <c r="AC33" i="1"/>
  <c r="AC33" i="3" s="1"/>
  <c r="Y33" i="3"/>
  <c r="AC50" i="1"/>
  <c r="AC50" i="3" s="1"/>
  <c r="Y50" i="3"/>
  <c r="AC37" i="1"/>
  <c r="AC37" i="3" s="1"/>
  <c r="Y37" i="3"/>
  <c r="AC31" i="1"/>
  <c r="AC31" i="3" s="1"/>
  <c r="Y31" i="3"/>
  <c r="X18" i="3"/>
  <c r="Y18" i="1"/>
  <c r="AC45" i="1"/>
  <c r="AC45" i="3" s="1"/>
  <c r="Y45" i="3"/>
  <c r="AC46" i="1"/>
  <c r="AC46" i="3" s="1"/>
  <c r="Y46" i="3"/>
  <c r="AC49" i="1"/>
  <c r="AC49" i="3" s="1"/>
  <c r="Y49" i="3"/>
  <c r="AC16" i="1"/>
  <c r="AC16" i="3" s="1"/>
  <c r="Y16" i="3"/>
  <c r="AC28" i="1"/>
  <c r="AC28" i="3" s="1"/>
  <c r="Y28" i="3"/>
  <c r="Y24" i="1"/>
  <c r="X24" i="3"/>
  <c r="Y25" i="3"/>
  <c r="AC25" i="1"/>
  <c r="AC25" i="3" s="1"/>
  <c r="AC19" i="1"/>
  <c r="AC19" i="3" s="1"/>
  <c r="Y19" i="3"/>
  <c r="AC30" i="1"/>
  <c r="AC30" i="3" s="1"/>
  <c r="Y30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Y20" i="3"/>
  <c r="AC20" i="1"/>
  <c r="AC20" i="3" s="1"/>
  <c r="AC27" i="1"/>
  <c r="AC27" i="3" s="1"/>
  <c r="Y27" i="3"/>
  <c r="Y17" i="3" l="1"/>
  <c r="AC18" i="1"/>
  <c r="AC18" i="3" s="1"/>
  <c r="Y18" i="3"/>
  <c r="Y24" i="3"/>
  <c r="AC24" i="1"/>
  <c r="AC24" i="3" s="1"/>
</calcChain>
</file>

<file path=xl/comments1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>
  <authors>
    <author>Ethan Cargill</author>
  </authors>
  <commentList>
    <comment ref="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Below Mudline</t>
        </r>
      </text>
    </comment>
    <comment ref="T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U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V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1987</t>
        </r>
      </text>
    </comment>
    <comment ref="W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Campanella &amp; Robertson, 1991, CGJ</t>
        </r>
      </text>
    </comment>
    <comment ref="AA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1980 JGE</t>
        </r>
      </text>
    </comment>
    <comment ref="AB14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Schmertman, 1981</t>
        </r>
      </text>
    </comment>
    <comment ref="Q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Marchetti, 1990
</t>
        </r>
      </text>
    </comment>
    <comment ref="R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Mayne,1995- TRR</t>
        </r>
      </text>
    </comment>
    <comment ref="S15" authorId="0" shapeId="0">
      <text>
        <r>
          <rPr>
            <b/>
            <sz val="8"/>
            <color indexed="81"/>
            <rFont val="Tahoma"/>
          </rPr>
          <t>Ethan Cargill:</t>
        </r>
        <r>
          <rPr>
            <sz val="8"/>
            <color indexed="81"/>
            <rFont val="Tahoma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<sst xmlns="http://schemas.openxmlformats.org/spreadsheetml/2006/main" count="136" uniqueCount="65">
  <si>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</si>
  <si>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</si>
  <si>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</si>
  <si>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</si>
  <si>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</si>
  <si>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</si>
  <si>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</si>
  <si>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</si>
  <si>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</rPr>
      <t>A=</t>
    </r>
  </si>
  <si>
    <r>
      <t>D</t>
    </r>
    <r>
      <rPr>
        <sz val="10"/>
        <rFont val="Arial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</si>
  <si>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</si>
  <si>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</si>
  <si>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</si>
  <si>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</si>
  <si>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</si>
  <si>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</si>
  <si>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</si>
  <si>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</si>
  <si>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</si>
  <si>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</si>
  <si>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</si>
  <si>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</si>
  <si>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</si>
  <si>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</si>
  <si>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</si>
  <si>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</si>
  <si>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</si>
  <si>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</si>
  <si>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</si>
  <si>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</si>
  <si>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</si>
  <si>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</si>
  <si>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</si>
  <si>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</si>
  <si>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</si>
  <si>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</si>
  <si>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</si>
  <si>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</si>
  <si>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</si>
  <si>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</si>
  <si>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</si>
  <si>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</si>
  <si>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</si>
  <si>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</si>
  <si>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</si>
  <si>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</si>
  <si>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</si>
  <si>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</si>
  <si>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</si>
  <si>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</si>
  <si>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</si>
  <si>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</si>
  <si>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</si>
  <si>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</si>
  <si>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</si>
  <si>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</si>
  <si>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</si>
  <si>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</si>
  <si>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</si>
  <si>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</si>
  <si>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</si>
  <si>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1461-16-047.2B</t>
  </si>
  <si>
    <t>Carolina Crossroads Proect</t>
  </si>
  <si>
    <t>Columbia, SC</t>
  </si>
  <si>
    <t>DMT-B41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</si>
</sst>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</font>
    <font>
      <b/>
      <sz val="8"/>
      <color indexed="81"/>
      <name val="Tahoma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</font>
    <font>
      <sz val="10"/>
      <color rgb="FFFF0000"/>
      <name val="Arial"/>
      <family val="2"/>
    </font>
    <font>
      <sz val="10"/>
      <color theme="3" tint="0.3999755851924192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Entry'!$N$16:$N$85</c:f>
              <c:numCache>
                <c:formatCode>0.0</c:formatCode>
                <c:ptCount val="70"/>
                <c:pt idx="0">
                  <c:v>11.656587473002158</c:v>
                </c:pt>
                <c:pt idx="1">
                  <c:v>14.327102803738322</c:v>
                </c:pt>
                <c:pt idx="2">
                  <c:v>1.4063564131668564</c:v>
                </c:pt>
                <c:pt idx="3">
                  <c:v>4.1162790697674421</c:v>
                </c:pt>
                <c:pt idx="4">
                  <c:v>1.8462998102466794</c:v>
                </c:pt>
                <c:pt idx="5">
                  <c:v>1.2148760330578516</c:v>
                </c:pt>
                <c:pt idx="6">
                  <c:v>0.43306536176162186</c:v>
                </c:pt>
                <c:pt idx="7">
                  <c:v>0.64122137404580093</c:v>
                </c:pt>
                <c:pt idx="8">
                  <c:v>0.74198849630238284</c:v>
                </c:pt>
                <c:pt idx="9">
                  <c:v>0.7241379310344831</c:v>
                </c:pt>
                <c:pt idx="10">
                  <c:v>0.70731707317073156</c:v>
                </c:pt>
                <c:pt idx="11">
                  <c:v>0.64497657470067671</c:v>
                </c:pt>
                <c:pt idx="12">
                  <c:v>0.99756394640682144</c:v>
                </c:pt>
                <c:pt idx="13">
                  <c:v>0.45474736257634651</c:v>
                </c:pt>
                <c:pt idx="14">
                  <c:v>0.57635467980295574</c:v>
                </c:pt>
                <c:pt idx="15">
                  <c:v>1.110636901352384</c:v>
                </c:pt>
                <c:pt idx="16">
                  <c:v>1.2364292657434657</c:v>
                </c:pt>
                <c:pt idx="17">
                  <c:v>0.18839622755410962</c:v>
                </c:pt>
                <c:pt idx="18">
                  <c:v>0.30083845061339476</c:v>
                </c:pt>
                <c:pt idx="19">
                  <c:v>0.14092670589267778</c:v>
                </c:pt>
                <c:pt idx="20">
                  <c:v>0.59697906224124997</c:v>
                </c:pt>
                <c:pt idx="21">
                  <c:v>0.4488489386350224</c:v>
                </c:pt>
                <c:pt idx="22">
                  <c:v>0.3039272170403256</c:v>
                </c:pt>
                <c:pt idx="23">
                  <c:v>0.63273453631324772</c:v>
                </c:pt>
                <c:pt idx="24">
                  <c:v>2.9444442570519884</c:v>
                </c:pt>
                <c:pt idx="25">
                  <c:v>2.9428648878594599</c:v>
                </c:pt>
                <c:pt idx="26">
                  <c:v>1.9084006808450835</c:v>
                </c:pt>
                <c:pt idx="27">
                  <c:v>2.3528287134108505</c:v>
                </c:pt>
                <c:pt idx="28">
                  <c:v>2.7896231580550377</c:v>
                </c:pt>
                <c:pt idx="29">
                  <c:v>2.3963110559903478</c:v>
                </c:pt>
                <c:pt idx="30">
                  <c:v>2.0107382188497307</c:v>
                </c:pt>
                <c:pt idx="31">
                  <c:v>1.9806292921309157</c:v>
                </c:pt>
                <c:pt idx="32">
                  <c:v>2.0751499314423736</c:v>
                </c:pt>
                <c:pt idx="33">
                  <c:v>1.6608317759842761</c:v>
                </c:pt>
                <c:pt idx="34">
                  <c:v>1.5227484928678838</c:v>
                </c:pt>
              </c:numCache>
            </c:numRef>
          </c:xVal>
          <c:yVal>
            <c:numRef>
              <c:f>'Data Entry'!$B$16:$B$85</c:f>
              <c:numCache>
                <c:formatCode>General</c:formatCode>
                <c:ptCount val="7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35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35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1984"/>
        <c:axId val="154752992"/>
      </c:scatterChart>
      <c:valAx>
        <c:axId val="154721984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52992"/>
        <c:crosses val="autoZero"/>
        <c:crossBetween val="midCat"/>
      </c:valAx>
      <c:valAx>
        <c:axId val="15475299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72198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Entry'!$AC$16:$AC$85</c:f>
              <c:numCache>
                <c:formatCode>0.0</c:formatCode>
                <c:ptCount val="70"/>
                <c:pt idx="0">
                  <c:v>7716.6392862487437</c:v>
                </c:pt>
                <c:pt idx="1">
                  <c:v>1084.311682150739</c:v>
                </c:pt>
                <c:pt idx="2">
                  <c:v>1578.0002983734485</c:v>
                </c:pt>
                <c:pt idx="3">
                  <c:v>1009.3926064016364</c:v>
                </c:pt>
                <c:pt idx="4">
                  <c:v>3791.696443509265</c:v>
                </c:pt>
                <c:pt idx="5">
                  <c:v>2830.7243136631114</c:v>
                </c:pt>
                <c:pt idx="6">
                  <c:v>1718.5141531565851</c:v>
                </c:pt>
                <c:pt idx="7">
                  <c:v>2769.1098799000893</c:v>
                </c:pt>
                <c:pt idx="8">
                  <c:v>2249.09546577429</c:v>
                </c:pt>
                <c:pt idx="9">
                  <c:v>1439.0975296769539</c:v>
                </c:pt>
                <c:pt idx="10">
                  <c:v>1288.379514199552</c:v>
                </c:pt>
                <c:pt idx="11">
                  <c:v>1320.0923285920467</c:v>
                </c:pt>
                <c:pt idx="12">
                  <c:v>1612.0397174114919</c:v>
                </c:pt>
                <c:pt idx="13">
                  <c:v>811.16705479668519</c:v>
                </c:pt>
                <c:pt idx="14">
                  <c:v>723.81396783100172</c:v>
                </c:pt>
                <c:pt idx="15">
                  <c:v>1123.0544586893016</c:v>
                </c:pt>
                <c:pt idx="16">
                  <c:v>2638.4703680951129</c:v>
                </c:pt>
                <c:pt idx="17">
                  <c:v>235.34447911181627</c:v>
                </c:pt>
                <c:pt idx="18">
                  <c:v>352.40458500138095</c:v>
                </c:pt>
                <c:pt idx="19">
                  <c:v>154.06941705342234</c:v>
                </c:pt>
                <c:pt idx="20">
                  <c:v>846.38615364845498</c:v>
                </c:pt>
                <c:pt idx="21">
                  <c:v>935.46817430624401</c:v>
                </c:pt>
                <c:pt idx="22">
                  <c:v>411.79408507607832</c:v>
                </c:pt>
                <c:pt idx="23">
                  <c:v>1008.2335542611397</c:v>
                </c:pt>
                <c:pt idx="24">
                  <c:v>1702.1230796738887</c:v>
                </c:pt>
                <c:pt idx="25">
                  <c:v>1328.3795983134894</c:v>
                </c:pt>
                <c:pt idx="26">
                  <c:v>932.88028122141179</c:v>
                </c:pt>
                <c:pt idx="27">
                  <c:v>1391.0002099967887</c:v>
                </c:pt>
                <c:pt idx="28">
                  <c:v>926.68133239767315</c:v>
                </c:pt>
                <c:pt idx="29">
                  <c:v>965.52569861740881</c:v>
                </c:pt>
                <c:pt idx="30">
                  <c:v>1386.1531777891828</c:v>
                </c:pt>
                <c:pt idx="31">
                  <c:v>2626.182979958031</c:v>
                </c:pt>
                <c:pt idx="32">
                  <c:v>2533.5781279652056</c:v>
                </c:pt>
                <c:pt idx="33">
                  <c:v>2114.6652018729951</c:v>
                </c:pt>
                <c:pt idx="34">
                  <c:v>3113.3462155860561</c:v>
                </c:pt>
              </c:numCache>
            </c:numRef>
          </c:xVal>
          <c:yVal>
            <c:numRef>
              <c:f>'Data Entry'!$B$16:$B$85</c:f>
              <c:numCache>
                <c:formatCode>General</c:formatCode>
                <c:ptCount val="7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0"/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1955.66604093</c:v>
                </c:pt>
                <c:pt idx="1">
                  <c:v>555.50047077000011</c:v>
                </c:pt>
                <c:pt idx="2">
                  <c:v>448.96613391000017</c:v>
                </c:pt>
                <c:pt idx="3">
                  <c:v>448.96613391000005</c:v>
                </c:pt>
                <c:pt idx="4">
                  <c:v>1057.7337731100001</c:v>
                </c:pt>
                <c:pt idx="5">
                  <c:v>799.00752645000023</c:v>
                </c:pt>
                <c:pt idx="6">
                  <c:v>448.96613391000005</c:v>
                </c:pt>
                <c:pt idx="7">
                  <c:v>730.52116703999957</c:v>
                </c:pt>
                <c:pt idx="8">
                  <c:v>654.42521213999999</c:v>
                </c:pt>
                <c:pt idx="9">
                  <c:v>471.79492038000012</c:v>
                </c:pt>
                <c:pt idx="10">
                  <c:v>441.35653841999999</c:v>
                </c:pt>
                <c:pt idx="11">
                  <c:v>448.96613391000005</c:v>
                </c:pt>
                <c:pt idx="12">
                  <c:v>593.54844822000041</c:v>
                </c:pt>
                <c:pt idx="13">
                  <c:v>296.77422411000003</c:v>
                </c:pt>
                <c:pt idx="14">
                  <c:v>296.77422411000003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Entry'!$Z$16:$Z$85</c:f>
              <c:numCache>
                <c:formatCode>0.0</c:formatCode>
                <c:ptCount val="70"/>
                <c:pt idx="0">
                  <c:v>1955.66604093</c:v>
                </c:pt>
                <c:pt idx="1">
                  <c:v>555.50047077000011</c:v>
                </c:pt>
                <c:pt idx="2">
                  <c:v>448.96613391000017</c:v>
                </c:pt>
                <c:pt idx="3">
                  <c:v>448.96613391000005</c:v>
                </c:pt>
                <c:pt idx="4">
                  <c:v>1057.7337731100001</c:v>
                </c:pt>
                <c:pt idx="5">
                  <c:v>799.00752645000023</c:v>
                </c:pt>
                <c:pt idx="6">
                  <c:v>448.96613391000005</c:v>
                </c:pt>
                <c:pt idx="7">
                  <c:v>730.52116703999957</c:v>
                </c:pt>
                <c:pt idx="8">
                  <c:v>654.42521213999999</c:v>
                </c:pt>
                <c:pt idx="9">
                  <c:v>471.79492038000012</c:v>
                </c:pt>
                <c:pt idx="10">
                  <c:v>441.35653841999999</c:v>
                </c:pt>
                <c:pt idx="11">
                  <c:v>448.96613391000005</c:v>
                </c:pt>
                <c:pt idx="12">
                  <c:v>593.54844822000041</c:v>
                </c:pt>
                <c:pt idx="13">
                  <c:v>296.77422411000003</c:v>
                </c:pt>
                <c:pt idx="14">
                  <c:v>296.77422411000003</c:v>
                </c:pt>
                <c:pt idx="15">
                  <c:v>494.62370685000002</c:v>
                </c:pt>
                <c:pt idx="16">
                  <c:v>951.19943625000019</c:v>
                </c:pt>
                <c:pt idx="17">
                  <c:v>98.924741370000149</c:v>
                </c:pt>
                <c:pt idx="18">
                  <c:v>152.19190980000013</c:v>
                </c:pt>
                <c:pt idx="19">
                  <c:v>68.486359409999963</c:v>
                </c:pt>
                <c:pt idx="20">
                  <c:v>350.04139254</c:v>
                </c:pt>
                <c:pt idx="21">
                  <c:v>350.04139254000017</c:v>
                </c:pt>
                <c:pt idx="22">
                  <c:v>175.02069627000009</c:v>
                </c:pt>
                <c:pt idx="23">
                  <c:v>410.91815646000003</c:v>
                </c:pt>
                <c:pt idx="24">
                  <c:v>935.98024527000018</c:v>
                </c:pt>
                <c:pt idx="25">
                  <c:v>799.00752645000023</c:v>
                </c:pt>
                <c:pt idx="26">
                  <c:v>563.11006626000028</c:v>
                </c:pt>
                <c:pt idx="27">
                  <c:v>783.78833547000022</c:v>
                </c:pt>
                <c:pt idx="28">
                  <c:v>639.20602115999998</c:v>
                </c:pt>
                <c:pt idx="29">
                  <c:v>631.59642567000003</c:v>
                </c:pt>
                <c:pt idx="30">
                  <c:v>760.95954900000004</c:v>
                </c:pt>
                <c:pt idx="31">
                  <c:v>1179.4873009499997</c:v>
                </c:pt>
                <c:pt idx="32">
                  <c:v>1171.8777054600002</c:v>
                </c:pt>
                <c:pt idx="33">
                  <c:v>974.02822272000026</c:v>
                </c:pt>
                <c:pt idx="34">
                  <c:v>1255.5832558500003</c:v>
                </c:pt>
              </c:numCache>
            </c:numRef>
          </c:xVal>
          <c:yVal>
            <c:numRef>
              <c:f>'Data Entry'!$B$16:$B$85</c:f>
              <c:numCache>
                <c:formatCode>General</c:formatCode>
                <c:ptCount val="7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54680"/>
        <c:axId val="154855064"/>
      </c:scatterChart>
      <c:valAx>
        <c:axId val="154854680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855064"/>
        <c:crosses val="autoZero"/>
        <c:crossBetween val="midCat"/>
      </c:valAx>
      <c:valAx>
        <c:axId val="154855064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485468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Entry'!$R$16:$R$85</c:f>
              <c:numCache>
                <c:formatCode>0.00</c:formatCode>
                <c:ptCount val="7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20.690029159591838</c:v>
                </c:pt>
                <c:pt idx="7">
                  <c:v>19.894536951428577</c:v>
                </c:pt>
                <c:pt idx="8">
                  <c:v>13.690501255238095</c:v>
                </c:pt>
                <c:pt idx="9">
                  <c:v>9.1018772108571415</c:v>
                </c:pt>
                <c:pt idx="10">
                  <c:v>7.9246802290909111</c:v>
                </c:pt>
                <c:pt idx="11">
                  <c:v>8.1037755478571434</c:v>
                </c:pt>
                <c:pt idx="12">
                  <c:v>6.3939772312087912</c:v>
                </c:pt>
                <c:pt idx="13">
                  <c:v>6.5121884859183687</c:v>
                </c:pt>
                <c:pt idx="14">
                  <c:v>4.7956127239999997</c:v>
                </c:pt>
                <c:pt idx="15">
                  <c:v>4.038499171921365</c:v>
                </c:pt>
                <c:pt idx="16">
                  <c:v>-1</c:v>
                </c:pt>
                <c:pt idx="17">
                  <c:v>4.5233207764270604</c:v>
                </c:pt>
                <c:pt idx="18">
                  <c:v>4.2515917875558609</c:v>
                </c:pt>
                <c:pt idx="19">
                  <c:v>3.986865394463087</c:v>
                </c:pt>
                <c:pt idx="20">
                  <c:v>4.6984558790560476</c:v>
                </c:pt>
                <c:pt idx="21">
                  <c:v>6.1069358606662387</c:v>
                </c:pt>
                <c:pt idx="22">
                  <c:v>4.4091812554024434</c:v>
                </c:pt>
                <c:pt idx="23">
                  <c:v>4.8643038795955889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</c:numCache>
            </c:numRef>
          </c:xVal>
          <c:yVal>
            <c:numRef>
              <c:f>'Data Entry'!$B$16:$B$85</c:f>
              <c:numCache>
                <c:formatCode>General</c:formatCode>
                <c:ptCount val="7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0"/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Entry'!$S$16:$S$85</c:f>
              <c:numCache>
                <c:formatCode>0.00</c:formatCode>
                <c:ptCount val="70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109.77432785068548</c:v>
                </c:pt>
                <c:pt idx="7">
                  <c:v>103.26145720395267</c:v>
                </c:pt>
                <c:pt idx="8">
                  <c:v>57.640488315629611</c:v>
                </c:pt>
                <c:pt idx="9">
                  <c:v>30.490025190938173</c:v>
                </c:pt>
                <c:pt idx="10">
                  <c:v>24.565465123500033</c:v>
                </c:pt>
                <c:pt idx="11">
                  <c:v>25.436995677853922</c:v>
                </c:pt>
                <c:pt idx="12">
                  <c:v>17.575850895015638</c:v>
                </c:pt>
                <c:pt idx="13">
                  <c:v>18.085375370643288</c:v>
                </c:pt>
                <c:pt idx="14">
                  <c:v>11.220966564318571</c:v>
                </c:pt>
                <c:pt idx="15">
                  <c:v>8.5825563486101348</c:v>
                </c:pt>
                <c:pt idx="16">
                  <c:v>-1</c:v>
                </c:pt>
                <c:pt idx="17">
                  <c:v>10.242995703392936</c:v>
                </c:pt>
                <c:pt idx="18">
                  <c:v>9.2993779551370839</c:v>
                </c:pt>
                <c:pt idx="19">
                  <c:v>8.4119894712516565</c:v>
                </c:pt>
                <c:pt idx="20">
                  <c:v>10.868347225161598</c:v>
                </c:pt>
                <c:pt idx="21">
                  <c:v>16.360550245631696</c:v>
                </c:pt>
                <c:pt idx="22">
                  <c:v>9.8426461485470913</c:v>
                </c:pt>
                <c:pt idx="23">
                  <c:v>11.472703116074277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-1</c:v>
                </c:pt>
                <c:pt idx="32">
                  <c:v>-1</c:v>
                </c:pt>
                <c:pt idx="33">
                  <c:v>-1</c:v>
                </c:pt>
                <c:pt idx="34">
                  <c:v>-1</c:v>
                </c:pt>
              </c:numCache>
            </c:numRef>
          </c:xVal>
          <c:yVal>
            <c:numRef>
              <c:f>'Data Entry'!$B$16:$B$85</c:f>
              <c:numCache>
                <c:formatCode>General</c:formatCode>
                <c:ptCount val="7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32384"/>
        <c:axId val="154940960"/>
      </c:scatterChart>
      <c:valAx>
        <c:axId val="154932384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4940960"/>
        <c:crosses val="autoZero"/>
        <c:crossBetween val="midCat"/>
      </c:valAx>
      <c:valAx>
        <c:axId val="15494096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49323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Entry'!$AA$16:$AA$85</c:f>
              <c:numCache>
                <c:formatCode>0</c:formatCode>
                <c:ptCount val="70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6977.9310825941993</c:v>
                </c:pt>
                <c:pt idx="7">
                  <c:v>7593.3695874006407</c:v>
                </c:pt>
                <c:pt idx="8">
                  <c:v>5354.1921573591317</c:v>
                </c:pt>
                <c:pt idx="9">
                  <c:v>3571.4203821926408</c:v>
                </c:pt>
                <c:pt idx="10">
                  <c:v>3304.0539205950481</c:v>
                </c:pt>
                <c:pt idx="11">
                  <c:v>3706.5320360936821</c:v>
                </c:pt>
                <c:pt idx="12">
                  <c:v>2985.9633062160406</c:v>
                </c:pt>
                <c:pt idx="13">
                  <c:v>3290.1371023288334</c:v>
                </c:pt>
                <c:pt idx="14">
                  <c:v>2404.7705584843725</c:v>
                </c:pt>
                <c:pt idx="15">
                  <c:v>1992.4346886723874</c:v>
                </c:pt>
                <c:pt idx="16">
                  <c:v>-99</c:v>
                </c:pt>
                <c:pt idx="17">
                  <c:v>2416.7032937387562</c:v>
                </c:pt>
                <c:pt idx="18">
                  <c:v>2292.5688084415178</c:v>
                </c:pt>
                <c:pt idx="19">
                  <c:v>2167.17977594482</c:v>
                </c:pt>
                <c:pt idx="20">
                  <c:v>2724.4281411530974</c:v>
                </c:pt>
                <c:pt idx="21">
                  <c:v>3869.022950241294</c:v>
                </c:pt>
                <c:pt idx="22">
                  <c:v>2633.5136140427289</c:v>
                </c:pt>
                <c:pt idx="23">
                  <c:v>3043.7938231463268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</c:numCache>
            </c:numRef>
          </c:xVal>
          <c:yVal>
            <c:numRef>
              <c:f>'Data Entry'!$B$16:$B$85</c:f>
              <c:numCache>
                <c:formatCode>General</c:formatCode>
                <c:ptCount val="7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0"/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Entry'!$AB$16:$AB$85</c:f>
              <c:numCache>
                <c:formatCode>0</c:formatCode>
                <c:ptCount val="70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2987.6564699999999</c:v>
                </c:pt>
                <c:pt idx="7">
                  <c:v>3283.1848800000012</c:v>
                </c:pt>
                <c:pt idx="8">
                  <c:v>2541.7531800000002</c:v>
                </c:pt>
                <c:pt idx="9">
                  <c:v>1877.5974599999995</c:v>
                </c:pt>
                <c:pt idx="10">
                  <c:v>1798.2329400000001</c:v>
                </c:pt>
                <c:pt idx="11">
                  <c:v>2006.04267</c:v>
                </c:pt>
                <c:pt idx="12">
                  <c:v>1714.6913399999999</c:v>
                </c:pt>
                <c:pt idx="13">
                  <c:v>1880.73027</c:v>
                </c:pt>
                <c:pt idx="14">
                  <c:v>1483.9076700000001</c:v>
                </c:pt>
                <c:pt idx="15">
                  <c:v>1283.43345</c:v>
                </c:pt>
                <c:pt idx="16">
                  <c:v>-99</c:v>
                </c:pt>
                <c:pt idx="17">
                  <c:v>1513.2240899999997</c:v>
                </c:pt>
                <c:pt idx="18">
                  <c:v>1457.9033999999999</c:v>
                </c:pt>
                <c:pt idx="19">
                  <c:v>1400.4941699999999</c:v>
                </c:pt>
                <c:pt idx="20">
                  <c:v>1689.7825800000003</c:v>
                </c:pt>
                <c:pt idx="21">
                  <c:v>2247.4483799999994</c:v>
                </c:pt>
                <c:pt idx="22">
                  <c:v>1659.5499900000002</c:v>
                </c:pt>
                <c:pt idx="23">
                  <c:v>1871.5624200000002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</c:numCache>
            </c:numRef>
          </c:xVal>
          <c:yVal>
            <c:numRef>
              <c:f>'Data Entry'!$B$16:$B$85</c:f>
              <c:numCache>
                <c:formatCode>General</c:formatCode>
                <c:ptCount val="7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67592"/>
        <c:axId val="155265864"/>
      </c:scatterChart>
      <c:valAx>
        <c:axId val="15496759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265864"/>
        <c:crosses val="autoZero"/>
        <c:crossBetween val="midCat"/>
      </c:valAx>
      <c:valAx>
        <c:axId val="155265864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49675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Entry'!$V$16:$V$85</c:f>
              <c:numCache>
                <c:formatCode>0.0</c:formatCode>
                <c:ptCount val="70"/>
                <c:pt idx="0">
                  <c:v>46.473662312983251</c:v>
                </c:pt>
                <c:pt idx="1">
                  <c:v>37.492478018274234</c:v>
                </c:pt>
                <c:pt idx="2">
                  <c:v>44.885966006184823</c:v>
                </c:pt>
                <c:pt idx="3">
                  <c:v>39.15768123569142</c:v>
                </c:pt>
                <c:pt idx="4">
                  <c:v>45.154946312201666</c:v>
                </c:pt>
                <c:pt idx="5">
                  <c:v>44.994311298347206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41.773234397650839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36.729362271278475</c:v>
                </c:pt>
                <c:pt idx="25">
                  <c:v>35.798703585362595</c:v>
                </c:pt>
                <c:pt idx="26">
                  <c:v>36.127458683656208</c:v>
                </c:pt>
                <c:pt idx="27">
                  <c:v>36.651904971582788</c:v>
                </c:pt>
                <c:pt idx="28">
                  <c:v>34.562220072006959</c:v>
                </c:pt>
                <c:pt idx="29">
                  <c:v>35.214737202198528</c:v>
                </c:pt>
                <c:pt idx="30">
                  <c:v>37.006505498165843</c:v>
                </c:pt>
                <c:pt idx="31">
                  <c:v>39.145152482646211</c:v>
                </c:pt>
                <c:pt idx="32">
                  <c:v>38.803861527964848</c:v>
                </c:pt>
                <c:pt idx="33">
                  <c:v>38.898675895337348</c:v>
                </c:pt>
                <c:pt idx="34">
                  <c:v>40.404331048203225</c:v>
                </c:pt>
              </c:numCache>
            </c:numRef>
          </c:xVal>
          <c:yVal>
            <c:numRef>
              <c:f>'Data Entry'!$B$16:$B$85</c:f>
              <c:numCache>
                <c:formatCode>General</c:formatCode>
                <c:ptCount val="7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0"/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Entry'!$W$16:$W$85</c:f>
              <c:numCache>
                <c:formatCode>0.0</c:formatCode>
                <c:ptCount val="70"/>
                <c:pt idx="0">
                  <c:v>44.540726377148978</c:v>
                </c:pt>
                <c:pt idx="1">
                  <c:v>39.858205212509382</c:v>
                </c:pt>
                <c:pt idx="2">
                  <c:v>43.598730286479793</c:v>
                </c:pt>
                <c:pt idx="3">
                  <c:v>40.668755258013768</c:v>
                </c:pt>
                <c:pt idx="4">
                  <c:v>43.7520171153297</c:v>
                </c:pt>
                <c:pt idx="5">
                  <c:v>43.66020195889007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41.95200247593602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39.480699099502388</c:v>
                </c:pt>
                <c:pt idx="25">
                  <c:v>39.009891829124662</c:v>
                </c:pt>
                <c:pt idx="26">
                  <c:v>39.177820590057514</c:v>
                </c:pt>
                <c:pt idx="27">
                  <c:v>39.442012991491431</c:v>
                </c:pt>
                <c:pt idx="28">
                  <c:v>38.356797154352073</c:v>
                </c:pt>
                <c:pt idx="29">
                  <c:v>38.706200007256477</c:v>
                </c:pt>
                <c:pt idx="30">
                  <c:v>39.618512138117516</c:v>
                </c:pt>
                <c:pt idx="31">
                  <c:v>40.662680688529264</c:v>
                </c:pt>
                <c:pt idx="32">
                  <c:v>40.497196334225698</c:v>
                </c:pt>
                <c:pt idx="33">
                  <c:v>40.543176310349374</c:v>
                </c:pt>
                <c:pt idx="34">
                  <c:v>41.275017825385554</c:v>
                </c:pt>
              </c:numCache>
            </c:numRef>
          </c:xVal>
          <c:yVal>
            <c:numRef>
              <c:f>'Data Entry'!$B$16:$B$85</c:f>
              <c:numCache>
                <c:formatCode>General</c:formatCode>
                <c:ptCount val="7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94432"/>
        <c:axId val="155284312"/>
      </c:scatterChart>
      <c:valAx>
        <c:axId val="155294432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284312"/>
        <c:crosses val="autoZero"/>
        <c:crossBetween val="midCat"/>
        <c:majorUnit val="10"/>
        <c:minorUnit val="5"/>
      </c:valAx>
      <c:valAx>
        <c:axId val="155284312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52944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/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/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/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/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/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62"/>
  <sheetViews>
    <sheetView tabSelected="1" workbookViewId="0">
      <selection activeCell="E12" sqref="E12"/>
    </sheetView>
  </sheetViews>
  <sheetFormatPr defaultRowHeight="12.75" x14ac:dyDescent="0.2"/>
  <cols>
    <col min="3" max="3" width="10.7109375" customWidth="1"/>
    <col min="23" max="23" width="8.5703125" bestFit="1" customWidth="1"/>
  </cols>
  <sheetData>
    <row r="2" spans="1:29" ht="18" x14ac:dyDescent="0.25">
      <c r="A2" s="1" t="s">
        <v>59</v>
      </c>
    </row>
    <row r="3" spans="1:29" x14ac:dyDescent="0.2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">
      <c r="C4" s="3" t="s">
        <v>0</v>
      </c>
      <c r="D4" s="4" t="s">
        <v>61</v>
      </c>
      <c r="J4" s="9" t="s">
        <v>8</v>
      </c>
      <c r="K4" s="11">
        <v>0.1</v>
      </c>
      <c r="L4" s="9" t="s">
        <v>8</v>
      </c>
      <c r="M4" s="11">
        <v>0.1</v>
      </c>
    </row>
    <row r="5" spans="1:29" x14ac:dyDescent="0.2">
      <c r="C5" s="3" t="s">
        <v>1</v>
      </c>
      <c r="D5" s="4" t="s">
        <v>62</v>
      </c>
      <c r="J5" s="9" t="s">
        <v>9</v>
      </c>
      <c r="K5" s="11">
        <v>0.7</v>
      </c>
      <c r="L5" s="9" t="s">
        <v>9</v>
      </c>
      <c r="M5" s="11">
        <v>0.7</v>
      </c>
    </row>
    <row r="6" spans="1:29" x14ac:dyDescent="0.2">
      <c r="C6" s="3" t="s">
        <v>2</v>
      </c>
      <c r="D6" s="4" t="s">
        <v>63</v>
      </c>
    </row>
    <row r="7" spans="1:29" x14ac:dyDescent="0.2">
      <c r="C7" s="3" t="s">
        <v>3</v>
      </c>
      <c r="D7" s="5">
        <v>43256</v>
      </c>
      <c r="K7" t="s">
        <v>7</v>
      </c>
    </row>
    <row r="8" spans="1:29" x14ac:dyDescent="0.2">
      <c r="C8" s="3" t="s">
        <v>4</v>
      </c>
      <c r="D8" s="6" t="s">
        <v>64</v>
      </c>
      <c r="K8" s="9" t="s">
        <v>8</v>
      </c>
      <c r="L8" s="12">
        <f>(K4+M4)/2</f>
        <v>0.1</v>
      </c>
    </row>
    <row r="9" spans="1:29" x14ac:dyDescent="0.2">
      <c r="C9" s="3" t="s">
        <v>58</v>
      </c>
      <c r="D9" s="4">
        <v>15</v>
      </c>
      <c r="K9" s="9" t="s">
        <v>9</v>
      </c>
      <c r="L9" s="12">
        <f>(K5+M5)/2</f>
        <v>0.7</v>
      </c>
    </row>
    <row r="10" spans="1:29" x14ac:dyDescent="0.2">
      <c r="C10" s="3" t="s">
        <v>23</v>
      </c>
      <c r="D10" s="4">
        <v>105</v>
      </c>
      <c r="E10" s="7"/>
      <c r="H10" s="8" t="s">
        <v>41</v>
      </c>
      <c r="I10" s="24">
        <v>35</v>
      </c>
      <c r="J10" t="s">
        <v>42</v>
      </c>
    </row>
    <row r="11" spans="1:29" x14ac:dyDescent="0.2">
      <c r="C11" s="3" t="s">
        <v>24</v>
      </c>
      <c r="D11" s="4">
        <v>62.4</v>
      </c>
    </row>
    <row r="14" spans="1:29" ht="15.75" x14ac:dyDescent="0.3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B16" s="11">
        <v>1</v>
      </c>
      <c r="C16" s="11">
        <v>3.5</v>
      </c>
      <c r="D16" s="29">
        <v>30</v>
      </c>
      <c r="E16" s="17"/>
      <c r="F16" s="13">
        <f>1.05*(C16-$O$3+$L$8)-0.05*(D16-$O$3-$L$9)</f>
        <v>2.3150000000000004</v>
      </c>
      <c r="G16" s="13">
        <f>D16-$O$3-$L$9</f>
        <v>29.3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105</v>
      </c>
      <c r="K16" s="10">
        <f>J16-H16</f>
        <v>105</v>
      </c>
      <c r="L16" s="13">
        <f>J16/2088.54</f>
        <v>5.0274354333649345E-2</v>
      </c>
      <c r="M16" s="13">
        <f>K16/2088.54</f>
        <v>5.0274354333649345E-2</v>
      </c>
      <c r="N16" s="15">
        <f>(G16-F16)/(F16-I16)</f>
        <v>11.656587473002158</v>
      </c>
      <c r="O16" s="15">
        <f>(F16-I16)/M16</f>
        <v>46.047334285714292</v>
      </c>
      <c r="P16" s="13">
        <f t="shared" ref="P16:P30" si="3">IF(F16&gt;G16,-1,34.7*(G16-F16))</f>
        <v>936.37950000000001</v>
      </c>
      <c r="Q16" s="13">
        <f t="shared" ref="Q16:Q30" si="4">IF(O16&lt;0,-1,(O16/1.5)^0.47-0.6)</f>
        <v>4.39969164632919</v>
      </c>
      <c r="R16" s="13">
        <f t="shared" ref="R16:R30" si="5">IF(N16&lt;1.2,0.509*(F16-I16)/M16,-1)</f>
        <v>-1</v>
      </c>
      <c r="S16" s="13">
        <f t="shared" ref="S16:S30" si="6">IF(N16&lt;1.2,(0.5*O16)^1.56,-1)</f>
        <v>-1</v>
      </c>
      <c r="T16" s="13">
        <f>IF(N16&lt;1.2,0.22*M16*((0.5*O16)^1.25),-1)</f>
        <v>-1</v>
      </c>
      <c r="U16" s="13">
        <f>IF(N16&lt;1.2,(F16-I16)/10,-1)</f>
        <v>-1</v>
      </c>
      <c r="V16" s="15">
        <f t="shared" ref="V16:V30" si="7">IF(N16&gt;=1.2,28+14.6*LOG(O16)-2.1*(LOG(O16)^2),-99)</f>
        <v>46.473662312983251</v>
      </c>
      <c r="W16" s="15">
        <f t="shared" ref="W16:W30" si="8">IF(N16&gt;=1.2,37.3*((O16-0.8)/(Q16+0.8))^0.082,-99)</f>
        <v>44.540726377148978</v>
      </c>
      <c r="X16" s="13">
        <f>IF(O16&gt;10,0.32+2.18*LOG(O16),IF(N16&lt;=0.6,0.14+2.36*LOG(O16),IF(N16&gt;=3,0.5+2*LOG(O16),(0.14+0.15*(N16-0.6)+(2.5-(0.14+0.15*(N16-0.6)))*LOG(O16)))))</f>
        <v>3.9457857961163771</v>
      </c>
      <c r="Y16" s="15">
        <f>IF(X16&lt;0.85,0.85*P16,X16*P16)</f>
        <v>3694.7529308745552</v>
      </c>
      <c r="Z16" s="15">
        <f>P16*2088.54/1000</f>
        <v>1955.66604093</v>
      </c>
      <c r="AA16" s="16">
        <f t="shared" ref="AA16:AA30" si="9">IF(T16=-1,-99,T16*2088.54)</f>
        <v>-99</v>
      </c>
      <c r="AB16" s="16">
        <f t="shared" ref="AB16:AB30" si="10">IF(U16=-1,-99,U16*2088.54)</f>
        <v>-99</v>
      </c>
      <c r="AC16" s="15">
        <f>Y16*2088.54/1000</f>
        <v>7716.6392862487437</v>
      </c>
    </row>
    <row r="17" spans="2:29" x14ac:dyDescent="0.2">
      <c r="B17" s="20">
        <v>2</v>
      </c>
      <c r="C17" s="11">
        <v>0.8</v>
      </c>
      <c r="D17" s="11">
        <v>8.9</v>
      </c>
      <c r="E17" s="17"/>
      <c r="F17" s="13">
        <f t="shared" ref="F17:F30" si="11">1.05*(C17-$O$3+$L$8)-0.05*(D17-$O$3-$L$9)</f>
        <v>0.53499999999999992</v>
      </c>
      <c r="G17" s="13">
        <f t="shared" ref="G17:G30" si="12">D17-$O$3-$L$9</f>
        <v>8.2000000000000011</v>
      </c>
      <c r="H17" s="10">
        <f t="shared" si="0"/>
        <v>0</v>
      </c>
      <c r="I17" s="13">
        <f t="shared" si="1"/>
        <v>0</v>
      </c>
      <c r="J17" s="10">
        <f t="shared" si="2"/>
        <v>210</v>
      </c>
      <c r="K17" s="10">
        <f t="shared" ref="K17:K30" si="13">J17-H17</f>
        <v>210</v>
      </c>
      <c r="L17" s="13">
        <f t="shared" ref="L17:L30" si="14">J17/2088.54</f>
        <v>0.10054870866729869</v>
      </c>
      <c r="M17" s="13">
        <f t="shared" ref="M17:M30" si="15">K17/2088.54</f>
        <v>0.10054870866729869</v>
      </c>
      <c r="N17" s="15">
        <f t="shared" ref="N17:N30" si="16">(G17-F17)/(F17-I17)</f>
        <v>14.327102803738322</v>
      </c>
      <c r="O17" s="15">
        <f t="shared" ref="O17:O30" si="17">(F17-I17)/M17</f>
        <v>5.320804285714285</v>
      </c>
      <c r="P17" s="13">
        <f t="shared" si="3"/>
        <v>265.97550000000007</v>
      </c>
      <c r="Q17" s="13">
        <f t="shared" si="4"/>
        <v>1.2132030128646787</v>
      </c>
      <c r="R17" s="13">
        <f t="shared" si="5"/>
        <v>-1</v>
      </c>
      <c r="S17" s="13">
        <f t="shared" si="6"/>
        <v>-1</v>
      </c>
      <c r="T17" s="13">
        <f t="shared" ref="T17:T30" si="18">IF(N17&lt;1.2,0.22*M17*((0.5*O17)^1.25),-1)</f>
        <v>-1</v>
      </c>
      <c r="U17" s="13">
        <f t="shared" ref="U17:U30" si="19">IF(N17&lt;1.2,(F17-I17)/10,-1)</f>
        <v>-1</v>
      </c>
      <c r="V17" s="15">
        <f t="shared" si="7"/>
        <v>37.492478018274234</v>
      </c>
      <c r="W17" s="15">
        <f t="shared" si="8"/>
        <v>39.858205212509382</v>
      </c>
      <c r="X17" s="13">
        <f t="shared" ref="X17:X30" si="20">IF(O17&gt;10,0.32+2.18*LOG(O17),IF(N17&lt;=0.6,0.14+2.36*LOG(O17),IF(N17&gt;=3,0.5+2*LOG(O17),(0.14+0.15*(N17-0.6)+(2.5-(0.14+0.15*(N17-0.6)))*LOG(O17)))))</f>
        <v>1.9519545692692819</v>
      </c>
      <c r="Y17" s="15">
        <f t="shared" ref="Y17:Y30" si="21">IF(X17&lt;0.85,0.85*P17,X17*P17)</f>
        <v>519.17209253868202</v>
      </c>
      <c r="Z17" s="15">
        <f t="shared" ref="Z17:Z30" si="22">P17*2088.54/1000</f>
        <v>555.50047077000011</v>
      </c>
      <c r="AA17" s="16">
        <f t="shared" si="9"/>
        <v>-99</v>
      </c>
      <c r="AB17" s="16">
        <f t="shared" si="10"/>
        <v>-99</v>
      </c>
      <c r="AC17" s="15">
        <f t="shared" ref="AC17:AC30" si="23">Y17*2088.54/1000</f>
        <v>1084.311682150739</v>
      </c>
    </row>
    <row r="18" spans="2:29" x14ac:dyDescent="0.2">
      <c r="B18" s="11">
        <v>3</v>
      </c>
      <c r="C18" s="11">
        <v>4.5999999999999996</v>
      </c>
      <c r="D18" s="11">
        <v>11.3</v>
      </c>
      <c r="E18" s="17"/>
      <c r="F18" s="13">
        <f t="shared" si="11"/>
        <v>4.4049999999999994</v>
      </c>
      <c r="G18" s="13">
        <f t="shared" si="12"/>
        <v>10.600000000000001</v>
      </c>
      <c r="H18" s="10">
        <f t="shared" si="0"/>
        <v>0</v>
      </c>
      <c r="I18" s="13">
        <f t="shared" si="1"/>
        <v>0</v>
      </c>
      <c r="J18" s="10">
        <f t="shared" si="2"/>
        <v>315</v>
      </c>
      <c r="K18" s="10">
        <f t="shared" si="13"/>
        <v>315</v>
      </c>
      <c r="L18" s="13">
        <f t="shared" si="14"/>
        <v>0.15082306300094803</v>
      </c>
      <c r="M18" s="13">
        <f t="shared" si="15"/>
        <v>0.15082306300094803</v>
      </c>
      <c r="N18" s="15">
        <f t="shared" si="16"/>
        <v>1.4063564131668564</v>
      </c>
      <c r="O18" s="15">
        <f t="shared" si="17"/>
        <v>29.206408571428568</v>
      </c>
      <c r="P18" s="13">
        <f t="shared" si="3"/>
        <v>214.96650000000008</v>
      </c>
      <c r="Q18" s="13">
        <f t="shared" si="4"/>
        <v>3.436563991306214</v>
      </c>
      <c r="R18" s="13">
        <f t="shared" si="5"/>
        <v>-1</v>
      </c>
      <c r="S18" s="13">
        <f t="shared" si="6"/>
        <v>-1</v>
      </c>
      <c r="T18" s="13">
        <f t="shared" si="18"/>
        <v>-1</v>
      </c>
      <c r="U18" s="13">
        <f t="shared" si="19"/>
        <v>-1</v>
      </c>
      <c r="V18" s="15">
        <f t="shared" si="7"/>
        <v>44.885966006184823</v>
      </c>
      <c r="W18" s="15">
        <f t="shared" si="8"/>
        <v>43.598730286479793</v>
      </c>
      <c r="X18" s="13">
        <f t="shared" si="20"/>
        <v>3.5147423807466396</v>
      </c>
      <c r="Y18" s="15">
        <f t="shared" si="21"/>
        <v>755.55186799077273</v>
      </c>
      <c r="Z18" s="15">
        <f t="shared" si="22"/>
        <v>448.96613391000017</v>
      </c>
      <c r="AA18" s="16">
        <f t="shared" si="9"/>
        <v>-99</v>
      </c>
      <c r="AB18" s="16">
        <f t="shared" si="10"/>
        <v>-99</v>
      </c>
      <c r="AC18" s="15">
        <f t="shared" si="23"/>
        <v>1578.0002983734485</v>
      </c>
    </row>
    <row r="19" spans="2:29" x14ac:dyDescent="0.2">
      <c r="B19" s="20">
        <v>4</v>
      </c>
      <c r="C19" s="11">
        <v>1.7</v>
      </c>
      <c r="D19" s="11">
        <v>8.4</v>
      </c>
      <c r="E19" s="17"/>
      <c r="F19" s="13">
        <f t="shared" si="11"/>
        <v>1.5050000000000001</v>
      </c>
      <c r="G19" s="13">
        <f t="shared" si="12"/>
        <v>7.7</v>
      </c>
      <c r="H19" s="10">
        <f t="shared" si="0"/>
        <v>0</v>
      </c>
      <c r="I19" s="13">
        <f t="shared" si="1"/>
        <v>0</v>
      </c>
      <c r="J19" s="10">
        <f t="shared" si="2"/>
        <v>420</v>
      </c>
      <c r="K19" s="10">
        <f t="shared" si="13"/>
        <v>420</v>
      </c>
      <c r="L19" s="13">
        <f t="shared" si="14"/>
        <v>0.20109741733459738</v>
      </c>
      <c r="M19" s="13">
        <f t="shared" si="15"/>
        <v>0.20109741733459738</v>
      </c>
      <c r="N19" s="15">
        <f t="shared" si="16"/>
        <v>4.1162790697674421</v>
      </c>
      <c r="O19" s="15">
        <f t="shared" si="17"/>
        <v>7.4839350000000007</v>
      </c>
      <c r="P19" s="13">
        <f t="shared" si="3"/>
        <v>214.96650000000002</v>
      </c>
      <c r="Q19" s="13">
        <f t="shared" si="4"/>
        <v>1.5285223340361052</v>
      </c>
      <c r="R19" s="13">
        <f t="shared" si="5"/>
        <v>-1</v>
      </c>
      <c r="S19" s="13">
        <f t="shared" si="6"/>
        <v>-1</v>
      </c>
      <c r="T19" s="13">
        <f t="shared" si="18"/>
        <v>-1</v>
      </c>
      <c r="U19" s="13">
        <f t="shared" si="19"/>
        <v>-1</v>
      </c>
      <c r="V19" s="15">
        <f t="shared" si="7"/>
        <v>39.15768123569142</v>
      </c>
      <c r="W19" s="15">
        <f t="shared" si="8"/>
        <v>40.668755258013768</v>
      </c>
      <c r="X19" s="13">
        <f t="shared" si="20"/>
        <v>2.2482600137585873</v>
      </c>
      <c r="Y19" s="15">
        <f t="shared" si="21"/>
        <v>483.30058624763541</v>
      </c>
      <c r="Z19" s="15">
        <f t="shared" si="22"/>
        <v>448.96613391000005</v>
      </c>
      <c r="AA19" s="16">
        <f t="shared" si="9"/>
        <v>-99</v>
      </c>
      <c r="AB19" s="16">
        <f t="shared" si="10"/>
        <v>-99</v>
      </c>
      <c r="AC19" s="15">
        <f t="shared" si="23"/>
        <v>1009.3926064016364</v>
      </c>
    </row>
    <row r="20" spans="2:29" x14ac:dyDescent="0.2">
      <c r="B20" s="11">
        <v>5</v>
      </c>
      <c r="C20" s="11">
        <v>8.5</v>
      </c>
      <c r="D20" s="11">
        <v>23.2</v>
      </c>
      <c r="E20" s="17"/>
      <c r="F20" s="13">
        <f t="shared" si="11"/>
        <v>7.9049999999999994</v>
      </c>
      <c r="G20" s="13">
        <f t="shared" si="12"/>
        <v>22.5</v>
      </c>
      <c r="H20" s="10">
        <f t="shared" si="0"/>
        <v>0</v>
      </c>
      <c r="I20" s="13">
        <f t="shared" si="1"/>
        <v>0</v>
      </c>
      <c r="J20" s="10">
        <f t="shared" si="2"/>
        <v>525</v>
      </c>
      <c r="K20" s="10">
        <f t="shared" si="13"/>
        <v>525</v>
      </c>
      <c r="L20" s="13">
        <f t="shared" si="14"/>
        <v>0.2513717716682467</v>
      </c>
      <c r="M20" s="13">
        <f t="shared" si="15"/>
        <v>0.2513717716682467</v>
      </c>
      <c r="N20" s="15">
        <f t="shared" si="16"/>
        <v>1.8462998102466794</v>
      </c>
      <c r="O20" s="15">
        <f t="shared" si="17"/>
        <v>31.447445142857141</v>
      </c>
      <c r="P20" s="13">
        <f t="shared" si="3"/>
        <v>506.44650000000007</v>
      </c>
      <c r="Q20" s="13">
        <f t="shared" si="4"/>
        <v>3.5792873393479048</v>
      </c>
      <c r="R20" s="13">
        <f t="shared" si="5"/>
        <v>-1</v>
      </c>
      <c r="S20" s="13">
        <f t="shared" si="6"/>
        <v>-1</v>
      </c>
      <c r="T20" s="13">
        <f t="shared" si="18"/>
        <v>-1</v>
      </c>
      <c r="U20" s="13">
        <f t="shared" si="19"/>
        <v>-1</v>
      </c>
      <c r="V20" s="15">
        <f t="shared" si="7"/>
        <v>45.154946312201666</v>
      </c>
      <c r="W20" s="15">
        <f t="shared" si="8"/>
        <v>43.7520171153297</v>
      </c>
      <c r="X20" s="13">
        <f t="shared" si="20"/>
        <v>3.584736102696934</v>
      </c>
      <c r="Y20" s="15">
        <f t="shared" si="21"/>
        <v>1815.477052634503</v>
      </c>
      <c r="Z20" s="15">
        <f t="shared" si="22"/>
        <v>1057.7337731100001</v>
      </c>
      <c r="AA20" s="16">
        <f t="shared" si="9"/>
        <v>-99</v>
      </c>
      <c r="AB20" s="16">
        <f t="shared" si="10"/>
        <v>-99</v>
      </c>
      <c r="AC20" s="15">
        <f t="shared" si="23"/>
        <v>3791.696443509265</v>
      </c>
    </row>
    <row r="21" spans="2:29" x14ac:dyDescent="0.2">
      <c r="B21" s="20">
        <v>6</v>
      </c>
      <c r="C21" s="11">
        <v>9.5</v>
      </c>
      <c r="D21" s="11">
        <v>20.8</v>
      </c>
      <c r="E21" s="17"/>
      <c r="F21" s="13">
        <f t="shared" si="11"/>
        <v>9.0749999999999993</v>
      </c>
      <c r="G21" s="13">
        <f t="shared" si="12"/>
        <v>20.100000000000001</v>
      </c>
      <c r="H21" s="10">
        <f t="shared" si="0"/>
        <v>0</v>
      </c>
      <c r="I21" s="13">
        <f t="shared" si="1"/>
        <v>0</v>
      </c>
      <c r="J21" s="10">
        <f t="shared" si="2"/>
        <v>630</v>
      </c>
      <c r="K21" s="10">
        <f t="shared" si="13"/>
        <v>630</v>
      </c>
      <c r="L21" s="13">
        <f t="shared" si="14"/>
        <v>0.30164612600189605</v>
      </c>
      <c r="M21" s="13">
        <f t="shared" si="15"/>
        <v>0.30164612600189605</v>
      </c>
      <c r="N21" s="15">
        <f t="shared" si="16"/>
        <v>1.2148760330578516</v>
      </c>
      <c r="O21" s="15">
        <f t="shared" si="17"/>
        <v>30.084921428571427</v>
      </c>
      <c r="P21" s="13">
        <f t="shared" si="3"/>
        <v>382.56750000000011</v>
      </c>
      <c r="Q21" s="13">
        <f t="shared" si="4"/>
        <v>3.493182254209517</v>
      </c>
      <c r="R21" s="13">
        <f t="shared" si="5"/>
        <v>-1</v>
      </c>
      <c r="S21" s="13">
        <f t="shared" si="6"/>
        <v>-1</v>
      </c>
      <c r="T21" s="13">
        <f t="shared" si="18"/>
        <v>-1</v>
      </c>
      <c r="U21" s="13">
        <f t="shared" si="19"/>
        <v>-1</v>
      </c>
      <c r="V21" s="15">
        <f t="shared" si="7"/>
        <v>44.994311298347206</v>
      </c>
      <c r="W21" s="15">
        <f t="shared" si="8"/>
        <v>43.66020195889007</v>
      </c>
      <c r="X21" s="13">
        <f t="shared" si="20"/>
        <v>3.5428005618921423</v>
      </c>
      <c r="Y21" s="15">
        <f t="shared" si="21"/>
        <v>1355.3603539616724</v>
      </c>
      <c r="Z21" s="15">
        <f t="shared" si="22"/>
        <v>799.00752645000023</v>
      </c>
      <c r="AA21" s="16">
        <f t="shared" si="9"/>
        <v>-99</v>
      </c>
      <c r="AB21" s="16">
        <f t="shared" si="10"/>
        <v>-99</v>
      </c>
      <c r="AC21" s="15">
        <f t="shared" si="23"/>
        <v>2830.7243136631114</v>
      </c>
    </row>
    <row r="22" spans="2:29" x14ac:dyDescent="0.2">
      <c r="B22" s="11">
        <v>7</v>
      </c>
      <c r="C22" s="11">
        <v>14.5</v>
      </c>
      <c r="D22" s="11">
        <v>21.2</v>
      </c>
      <c r="E22" s="17"/>
      <c r="F22" s="13">
        <f t="shared" si="11"/>
        <v>14.305</v>
      </c>
      <c r="G22" s="13">
        <f t="shared" si="12"/>
        <v>20.5</v>
      </c>
      <c r="H22" s="10">
        <f t="shared" si="0"/>
        <v>0</v>
      </c>
      <c r="I22" s="13">
        <f t="shared" si="1"/>
        <v>0</v>
      </c>
      <c r="J22" s="10">
        <f t="shared" si="2"/>
        <v>735</v>
      </c>
      <c r="K22" s="10">
        <f t="shared" si="13"/>
        <v>735</v>
      </c>
      <c r="L22" s="13">
        <f t="shared" si="14"/>
        <v>0.3519204803355454</v>
      </c>
      <c r="M22" s="13">
        <f t="shared" si="15"/>
        <v>0.3519204803355454</v>
      </c>
      <c r="N22" s="15">
        <f t="shared" si="16"/>
        <v>0.43306536176162186</v>
      </c>
      <c r="O22" s="15">
        <f t="shared" si="17"/>
        <v>40.648387346938776</v>
      </c>
      <c r="P22" s="13">
        <f t="shared" si="3"/>
        <v>214.96650000000002</v>
      </c>
      <c r="Q22" s="13">
        <f t="shared" si="4"/>
        <v>4.115062662624112</v>
      </c>
      <c r="R22" s="13">
        <f t="shared" si="5"/>
        <v>20.690029159591838</v>
      </c>
      <c r="S22" s="13">
        <f t="shared" si="6"/>
        <v>109.77432785068548</v>
      </c>
      <c r="T22" s="13">
        <f t="shared" si="18"/>
        <v>3.3410569501154872</v>
      </c>
      <c r="U22" s="13">
        <f t="shared" si="19"/>
        <v>1.4304999999999999</v>
      </c>
      <c r="V22" s="15">
        <f t="shared" si="7"/>
        <v>-99</v>
      </c>
      <c r="W22" s="15">
        <f t="shared" si="8"/>
        <v>-99</v>
      </c>
      <c r="X22" s="13">
        <f t="shared" si="20"/>
        <v>3.8277144384816322</v>
      </c>
      <c r="Y22" s="15">
        <f t="shared" si="21"/>
        <v>822.83037583986186</v>
      </c>
      <c r="Z22" s="15">
        <f t="shared" si="22"/>
        <v>448.96613391000005</v>
      </c>
      <c r="AA22" s="16">
        <f t="shared" si="9"/>
        <v>6977.9310825941993</v>
      </c>
      <c r="AB22" s="16">
        <f t="shared" si="10"/>
        <v>2987.6564699999999</v>
      </c>
      <c r="AC22" s="15">
        <f t="shared" si="23"/>
        <v>1718.5141531565851</v>
      </c>
    </row>
    <row r="23" spans="2:29" x14ac:dyDescent="0.2">
      <c r="B23" s="20">
        <v>8</v>
      </c>
      <c r="C23" s="11">
        <v>16.100000000000001</v>
      </c>
      <c r="D23" s="30">
        <v>26.5</v>
      </c>
      <c r="E23" s="17"/>
      <c r="F23" s="13">
        <f t="shared" si="11"/>
        <v>15.720000000000006</v>
      </c>
      <c r="G23" s="13">
        <f t="shared" si="12"/>
        <v>25.8</v>
      </c>
      <c r="H23" s="10">
        <f t="shared" si="0"/>
        <v>0</v>
      </c>
      <c r="I23" s="13">
        <f t="shared" si="1"/>
        <v>0</v>
      </c>
      <c r="J23" s="10">
        <f t="shared" si="2"/>
        <v>840</v>
      </c>
      <c r="K23" s="10">
        <f t="shared" si="13"/>
        <v>840</v>
      </c>
      <c r="L23" s="13">
        <f t="shared" si="14"/>
        <v>0.40219483466919476</v>
      </c>
      <c r="M23" s="13">
        <f t="shared" si="15"/>
        <v>0.40219483466919476</v>
      </c>
      <c r="N23" s="15">
        <f t="shared" si="16"/>
        <v>0.64122137404580093</v>
      </c>
      <c r="O23" s="15">
        <f t="shared" si="17"/>
        <v>39.085534285714303</v>
      </c>
      <c r="P23" s="13">
        <f t="shared" si="3"/>
        <v>349.77599999999984</v>
      </c>
      <c r="Q23" s="13">
        <f t="shared" si="4"/>
        <v>4.0289730588684112</v>
      </c>
      <c r="R23" s="13">
        <f t="shared" si="5"/>
        <v>19.894536951428577</v>
      </c>
      <c r="S23" s="13">
        <f t="shared" si="6"/>
        <v>103.26145720395267</v>
      </c>
      <c r="T23" s="13">
        <f t="shared" si="18"/>
        <v>3.6357309830793958</v>
      </c>
      <c r="U23" s="13">
        <f t="shared" si="19"/>
        <v>1.5720000000000005</v>
      </c>
      <c r="V23" s="15">
        <f t="shared" si="7"/>
        <v>-99</v>
      </c>
      <c r="W23" s="15">
        <f t="shared" si="8"/>
        <v>-99</v>
      </c>
      <c r="X23" s="13">
        <f t="shared" si="20"/>
        <v>3.7905949955156699</v>
      </c>
      <c r="Y23" s="15">
        <f t="shared" si="21"/>
        <v>1325.8591551514883</v>
      </c>
      <c r="Z23" s="15">
        <f t="shared" si="22"/>
        <v>730.52116703999957</v>
      </c>
      <c r="AA23" s="16">
        <f t="shared" si="9"/>
        <v>7593.3695874006407</v>
      </c>
      <c r="AB23" s="16">
        <f t="shared" si="10"/>
        <v>3283.1848800000012</v>
      </c>
      <c r="AC23" s="15">
        <f t="shared" si="23"/>
        <v>2769.1098799000893</v>
      </c>
    </row>
    <row r="24" spans="2:29" x14ac:dyDescent="0.2">
      <c r="B24" s="11">
        <v>9</v>
      </c>
      <c r="C24" s="11">
        <v>12.5</v>
      </c>
      <c r="D24" s="11">
        <v>21.9</v>
      </c>
      <c r="E24" s="17"/>
      <c r="F24" s="13">
        <f t="shared" si="11"/>
        <v>12.17</v>
      </c>
      <c r="G24" s="13">
        <f t="shared" si="12"/>
        <v>21.2</v>
      </c>
      <c r="H24" s="10">
        <f t="shared" si="0"/>
        <v>0</v>
      </c>
      <c r="I24" s="13">
        <f t="shared" si="1"/>
        <v>0</v>
      </c>
      <c r="J24" s="10">
        <f t="shared" si="2"/>
        <v>945</v>
      </c>
      <c r="K24" s="10">
        <f t="shared" si="13"/>
        <v>945</v>
      </c>
      <c r="L24" s="13">
        <f t="shared" si="14"/>
        <v>0.45246918900284411</v>
      </c>
      <c r="M24" s="13">
        <f t="shared" si="15"/>
        <v>0.45246918900284411</v>
      </c>
      <c r="N24" s="15">
        <f t="shared" si="16"/>
        <v>0.74198849630238284</v>
      </c>
      <c r="O24" s="15">
        <f t="shared" si="17"/>
        <v>26.896859047619046</v>
      </c>
      <c r="P24" s="13">
        <f t="shared" si="3"/>
        <v>313.34100000000001</v>
      </c>
      <c r="Q24" s="13">
        <f t="shared" si="4"/>
        <v>3.2832633572811005</v>
      </c>
      <c r="R24" s="13">
        <f t="shared" si="5"/>
        <v>13.690501255238095</v>
      </c>
      <c r="S24" s="13">
        <f t="shared" si="6"/>
        <v>57.640488315629611</v>
      </c>
      <c r="T24" s="13">
        <f t="shared" si="18"/>
        <v>2.5636052732335179</v>
      </c>
      <c r="U24" s="13">
        <f t="shared" si="19"/>
        <v>1.2170000000000001</v>
      </c>
      <c r="V24" s="15">
        <f t="shared" si="7"/>
        <v>-99</v>
      </c>
      <c r="W24" s="15">
        <f t="shared" si="8"/>
        <v>-99</v>
      </c>
      <c r="X24" s="13">
        <f t="shared" si="20"/>
        <v>3.4367494162085319</v>
      </c>
      <c r="Y24" s="15">
        <f t="shared" si="21"/>
        <v>1076.8744988241976</v>
      </c>
      <c r="Z24" s="15">
        <f t="shared" si="22"/>
        <v>654.42521213999999</v>
      </c>
      <c r="AA24" s="16">
        <f t="shared" si="9"/>
        <v>5354.1921573591317</v>
      </c>
      <c r="AB24" s="16">
        <f t="shared" si="10"/>
        <v>2541.7531800000002</v>
      </c>
      <c r="AC24" s="15">
        <f t="shared" si="23"/>
        <v>2249.09546577429</v>
      </c>
    </row>
    <row r="25" spans="2:29" x14ac:dyDescent="0.2">
      <c r="B25" s="20">
        <v>10</v>
      </c>
      <c r="C25" s="11">
        <v>9.1999999999999993</v>
      </c>
      <c r="D25" s="11">
        <v>16.2</v>
      </c>
      <c r="E25" s="17"/>
      <c r="F25" s="13">
        <f t="shared" si="11"/>
        <v>8.9899999999999984</v>
      </c>
      <c r="G25" s="13">
        <f t="shared" si="12"/>
        <v>15.5</v>
      </c>
      <c r="H25" s="10">
        <f t="shared" si="0"/>
        <v>0</v>
      </c>
      <c r="I25" s="13">
        <f t="shared" si="1"/>
        <v>0</v>
      </c>
      <c r="J25" s="10">
        <f t="shared" si="2"/>
        <v>1050</v>
      </c>
      <c r="K25" s="10">
        <f t="shared" si="13"/>
        <v>1050</v>
      </c>
      <c r="L25" s="13">
        <f t="shared" si="14"/>
        <v>0.5027435433364934</v>
      </c>
      <c r="M25" s="13">
        <f t="shared" si="15"/>
        <v>0.5027435433364934</v>
      </c>
      <c r="N25" s="15">
        <f t="shared" si="16"/>
        <v>0.7241379310344831</v>
      </c>
      <c r="O25" s="15">
        <f t="shared" si="17"/>
        <v>17.881880571428571</v>
      </c>
      <c r="P25" s="13">
        <f t="shared" si="3"/>
        <v>225.89700000000008</v>
      </c>
      <c r="Q25" s="13">
        <f t="shared" si="4"/>
        <v>2.6053193664782168</v>
      </c>
      <c r="R25" s="13">
        <f t="shared" si="5"/>
        <v>9.1018772108571415</v>
      </c>
      <c r="S25" s="13">
        <f t="shared" si="6"/>
        <v>30.490025190938173</v>
      </c>
      <c r="T25" s="13">
        <f t="shared" si="18"/>
        <v>1.7100081311311446</v>
      </c>
      <c r="U25" s="13">
        <f t="shared" si="19"/>
        <v>0.8989999999999998</v>
      </c>
      <c r="V25" s="15">
        <f t="shared" si="7"/>
        <v>-99</v>
      </c>
      <c r="W25" s="15">
        <f t="shared" si="8"/>
        <v>-99</v>
      </c>
      <c r="X25" s="13">
        <f t="shared" si="20"/>
        <v>3.0502607542231575</v>
      </c>
      <c r="Y25" s="15">
        <f t="shared" si="21"/>
        <v>689.04475359674882</v>
      </c>
      <c r="Z25" s="15">
        <f t="shared" si="22"/>
        <v>471.79492038000012</v>
      </c>
      <c r="AA25" s="16">
        <f t="shared" si="9"/>
        <v>3571.4203821926408</v>
      </c>
      <c r="AB25" s="16">
        <f t="shared" si="10"/>
        <v>1877.5974599999995</v>
      </c>
      <c r="AC25" s="15">
        <f t="shared" si="23"/>
        <v>1439.0975296769539</v>
      </c>
    </row>
    <row r="26" spans="2:29" x14ac:dyDescent="0.2">
      <c r="B26" s="11">
        <v>11</v>
      </c>
      <c r="C26" s="11">
        <v>8.8000000000000007</v>
      </c>
      <c r="D26" s="11">
        <v>15.4</v>
      </c>
      <c r="E26" s="17"/>
      <c r="F26" s="13">
        <f t="shared" si="11"/>
        <v>8.6100000000000012</v>
      </c>
      <c r="G26" s="13">
        <f t="shared" si="12"/>
        <v>14.700000000000001</v>
      </c>
      <c r="H26" s="10">
        <f t="shared" si="0"/>
        <v>0</v>
      </c>
      <c r="I26" s="13">
        <f t="shared" si="1"/>
        <v>0</v>
      </c>
      <c r="J26" s="10">
        <f t="shared" si="2"/>
        <v>1155</v>
      </c>
      <c r="K26" s="10">
        <f t="shared" si="13"/>
        <v>1155</v>
      </c>
      <c r="L26" s="13">
        <f t="shared" si="14"/>
        <v>0.55301789767014276</v>
      </c>
      <c r="M26" s="13">
        <f t="shared" si="15"/>
        <v>0.55301789767014276</v>
      </c>
      <c r="N26" s="15">
        <f t="shared" si="16"/>
        <v>0.70731707317073156</v>
      </c>
      <c r="O26" s="15">
        <f t="shared" si="17"/>
        <v>15.569116363636367</v>
      </c>
      <c r="P26" s="13">
        <f t="shared" si="3"/>
        <v>211.32300000000001</v>
      </c>
      <c r="Q26" s="13">
        <f t="shared" si="4"/>
        <v>2.4033169806919488</v>
      </c>
      <c r="R26" s="13">
        <f t="shared" si="5"/>
        <v>7.9246802290909111</v>
      </c>
      <c r="S26" s="13">
        <f t="shared" si="6"/>
        <v>24.565465123500033</v>
      </c>
      <c r="T26" s="13">
        <f t="shared" si="18"/>
        <v>1.5819921670617025</v>
      </c>
      <c r="U26" s="13">
        <f t="shared" si="19"/>
        <v>0.8610000000000001</v>
      </c>
      <c r="V26" s="15">
        <f t="shared" si="7"/>
        <v>-99</v>
      </c>
      <c r="W26" s="15">
        <f t="shared" si="8"/>
        <v>-99</v>
      </c>
      <c r="X26" s="13">
        <f t="shared" si="20"/>
        <v>2.9191354427687553</v>
      </c>
      <c r="Y26" s="15">
        <f t="shared" si="21"/>
        <v>616.88045917222166</v>
      </c>
      <c r="Z26" s="15">
        <f t="shared" si="22"/>
        <v>441.35653841999999</v>
      </c>
      <c r="AA26" s="16">
        <f t="shared" si="9"/>
        <v>3304.0539205950481</v>
      </c>
      <c r="AB26" s="16">
        <f t="shared" si="10"/>
        <v>1798.2329400000001</v>
      </c>
      <c r="AC26" s="15">
        <f t="shared" si="23"/>
        <v>1288.379514199552</v>
      </c>
    </row>
    <row r="27" spans="2:29" x14ac:dyDescent="0.2">
      <c r="B27" s="20">
        <v>12</v>
      </c>
      <c r="C27" s="11">
        <v>9.8000000000000007</v>
      </c>
      <c r="D27" s="11">
        <v>16.5</v>
      </c>
      <c r="E27" s="17"/>
      <c r="F27" s="13">
        <f t="shared" si="11"/>
        <v>9.6050000000000004</v>
      </c>
      <c r="G27" s="13">
        <f t="shared" si="12"/>
        <v>15.8</v>
      </c>
      <c r="H27" s="10">
        <f t="shared" si="0"/>
        <v>0</v>
      </c>
      <c r="I27" s="13">
        <f t="shared" si="1"/>
        <v>0</v>
      </c>
      <c r="J27" s="10">
        <f t="shared" si="2"/>
        <v>1260</v>
      </c>
      <c r="K27" s="10">
        <f t="shared" si="13"/>
        <v>1260</v>
      </c>
      <c r="L27" s="13">
        <f t="shared" si="14"/>
        <v>0.60329225200379211</v>
      </c>
      <c r="M27" s="13">
        <f t="shared" si="15"/>
        <v>0.60329225200379211</v>
      </c>
      <c r="N27" s="15">
        <f t="shared" si="16"/>
        <v>0.64497657470067671</v>
      </c>
      <c r="O27" s="15">
        <f t="shared" si="17"/>
        <v>15.920973571428572</v>
      </c>
      <c r="P27" s="13">
        <f t="shared" si="3"/>
        <v>214.96650000000002</v>
      </c>
      <c r="Q27" s="13">
        <f t="shared" si="4"/>
        <v>2.4350288962726783</v>
      </c>
      <c r="R27" s="13">
        <f t="shared" si="5"/>
        <v>8.1037755478571434</v>
      </c>
      <c r="S27" s="13">
        <f t="shared" si="6"/>
        <v>25.436995677853922</v>
      </c>
      <c r="T27" s="13">
        <f t="shared" si="18"/>
        <v>1.774700046967586</v>
      </c>
      <c r="U27" s="13">
        <f t="shared" si="19"/>
        <v>0.96050000000000002</v>
      </c>
      <c r="V27" s="15">
        <f t="shared" si="7"/>
        <v>-99</v>
      </c>
      <c r="W27" s="15">
        <f t="shared" si="8"/>
        <v>-99</v>
      </c>
      <c r="X27" s="13">
        <f t="shared" si="20"/>
        <v>2.9402937747119093</v>
      </c>
      <c r="Y27" s="15">
        <f t="shared" si="21"/>
        <v>632.06466172160776</v>
      </c>
      <c r="Z27" s="15">
        <f t="shared" si="22"/>
        <v>448.96613391000005</v>
      </c>
      <c r="AA27" s="16">
        <f t="shared" si="9"/>
        <v>3706.5320360936821</v>
      </c>
      <c r="AB27" s="16">
        <f t="shared" si="10"/>
        <v>2006.04267</v>
      </c>
      <c r="AC27" s="15">
        <f t="shared" si="23"/>
        <v>1320.0923285920467</v>
      </c>
    </row>
    <row r="28" spans="2:29" x14ac:dyDescent="0.2">
      <c r="B28" s="11">
        <v>13</v>
      </c>
      <c r="C28" s="11">
        <v>8.5</v>
      </c>
      <c r="D28" s="24">
        <v>17.100000000000001</v>
      </c>
      <c r="E28" s="17"/>
      <c r="F28" s="13">
        <f t="shared" si="11"/>
        <v>8.2099999999999991</v>
      </c>
      <c r="G28" s="13">
        <f t="shared" si="12"/>
        <v>16.400000000000002</v>
      </c>
      <c r="H28" s="10">
        <f t="shared" si="0"/>
        <v>0</v>
      </c>
      <c r="I28" s="13">
        <f t="shared" si="1"/>
        <v>0</v>
      </c>
      <c r="J28" s="10">
        <f t="shared" si="2"/>
        <v>1365</v>
      </c>
      <c r="K28" s="10">
        <f t="shared" si="13"/>
        <v>1365</v>
      </c>
      <c r="L28" s="13">
        <f t="shared" si="14"/>
        <v>0.65356660633744146</v>
      </c>
      <c r="M28" s="13">
        <f t="shared" si="15"/>
        <v>0.65356660633744146</v>
      </c>
      <c r="N28" s="15">
        <f t="shared" si="16"/>
        <v>0.99756394640682144</v>
      </c>
      <c r="O28" s="15">
        <f t="shared" si="17"/>
        <v>12.561841318681317</v>
      </c>
      <c r="P28" s="13">
        <f t="shared" si="3"/>
        <v>284.19300000000015</v>
      </c>
      <c r="Q28" s="13">
        <f t="shared" si="4"/>
        <v>2.1151395798120278</v>
      </c>
      <c r="R28" s="13">
        <f t="shared" si="5"/>
        <v>6.3939772312087912</v>
      </c>
      <c r="S28" s="13">
        <f t="shared" si="6"/>
        <v>17.575850895015638</v>
      </c>
      <c r="T28" s="13">
        <f t="shared" si="18"/>
        <v>1.4296893074664794</v>
      </c>
      <c r="U28" s="13">
        <f t="shared" si="19"/>
        <v>0.82099999999999995</v>
      </c>
      <c r="V28" s="15">
        <f t="shared" si="7"/>
        <v>-99</v>
      </c>
      <c r="W28" s="15">
        <f t="shared" si="8"/>
        <v>-99</v>
      </c>
      <c r="X28" s="13">
        <f t="shared" si="20"/>
        <v>2.7159362007361949</v>
      </c>
      <c r="Y28" s="15">
        <f t="shared" si="21"/>
        <v>771.85005669582188</v>
      </c>
      <c r="Z28" s="15">
        <f t="shared" si="22"/>
        <v>593.54844822000041</v>
      </c>
      <c r="AA28" s="16">
        <f t="shared" si="9"/>
        <v>2985.9633062160406</v>
      </c>
      <c r="AB28" s="16">
        <f t="shared" si="10"/>
        <v>1714.6913399999999</v>
      </c>
      <c r="AC28" s="15">
        <f t="shared" si="23"/>
        <v>1612.0397174114919</v>
      </c>
    </row>
    <row r="29" spans="2:29" x14ac:dyDescent="0.2">
      <c r="B29" s="20">
        <v>14</v>
      </c>
      <c r="C29" s="11">
        <v>9.1</v>
      </c>
      <c r="D29" s="11">
        <v>13.8</v>
      </c>
      <c r="E29" s="17"/>
      <c r="F29" s="13">
        <f t="shared" si="11"/>
        <v>9.0050000000000008</v>
      </c>
      <c r="G29" s="13">
        <f t="shared" si="12"/>
        <v>13.100000000000001</v>
      </c>
      <c r="H29" s="10">
        <f t="shared" si="0"/>
        <v>0</v>
      </c>
      <c r="I29" s="13">
        <f t="shared" si="1"/>
        <v>0</v>
      </c>
      <c r="J29" s="10">
        <f t="shared" si="2"/>
        <v>1470</v>
      </c>
      <c r="K29" s="10">
        <f t="shared" si="13"/>
        <v>1470</v>
      </c>
      <c r="L29" s="13">
        <f t="shared" si="14"/>
        <v>0.70384096067109081</v>
      </c>
      <c r="M29" s="13">
        <f t="shared" si="15"/>
        <v>0.70384096067109081</v>
      </c>
      <c r="N29" s="15">
        <f t="shared" si="16"/>
        <v>0.45474736257634651</v>
      </c>
      <c r="O29" s="15">
        <f t="shared" si="17"/>
        <v>12.794083469387756</v>
      </c>
      <c r="P29" s="13">
        <f t="shared" si="3"/>
        <v>142.09650000000002</v>
      </c>
      <c r="Q29" s="13">
        <f t="shared" si="4"/>
        <v>2.1386177756947116</v>
      </c>
      <c r="R29" s="13">
        <f t="shared" si="5"/>
        <v>6.5121884859183687</v>
      </c>
      <c r="S29" s="13">
        <f t="shared" si="6"/>
        <v>18.085375370643288</v>
      </c>
      <c r="T29" s="13">
        <f t="shared" si="18"/>
        <v>1.5753287475120579</v>
      </c>
      <c r="U29" s="13">
        <f t="shared" si="19"/>
        <v>0.90050000000000008</v>
      </c>
      <c r="V29" s="15">
        <f t="shared" si="7"/>
        <v>-99</v>
      </c>
      <c r="W29" s="15">
        <f t="shared" si="8"/>
        <v>-99</v>
      </c>
      <c r="X29" s="13">
        <f t="shared" si="20"/>
        <v>2.7332800118652631</v>
      </c>
      <c r="Y29" s="15">
        <f t="shared" si="21"/>
        <v>388.38952320601243</v>
      </c>
      <c r="Z29" s="15">
        <f t="shared" si="22"/>
        <v>296.77422411000003</v>
      </c>
      <c r="AA29" s="16">
        <f t="shared" si="9"/>
        <v>3290.1371023288334</v>
      </c>
      <c r="AB29" s="16">
        <f t="shared" si="10"/>
        <v>1880.73027</v>
      </c>
      <c r="AC29" s="15">
        <f t="shared" si="23"/>
        <v>811.16705479668519</v>
      </c>
    </row>
    <row r="30" spans="2:29" x14ac:dyDescent="0.2">
      <c r="B30" s="11">
        <v>15</v>
      </c>
      <c r="C30" s="11">
        <v>7.2</v>
      </c>
      <c r="D30" s="24">
        <v>11.9</v>
      </c>
      <c r="E30" s="17"/>
      <c r="F30" s="13">
        <f t="shared" si="11"/>
        <v>7.1050000000000004</v>
      </c>
      <c r="G30" s="13">
        <f t="shared" si="12"/>
        <v>11.200000000000001</v>
      </c>
      <c r="H30" s="10">
        <f t="shared" si="0"/>
        <v>0</v>
      </c>
      <c r="I30" s="13">
        <f t="shared" si="1"/>
        <v>0</v>
      </c>
      <c r="J30" s="10">
        <f t="shared" si="2"/>
        <v>1575</v>
      </c>
      <c r="K30" s="10">
        <f t="shared" si="13"/>
        <v>1575</v>
      </c>
      <c r="L30" s="13">
        <f t="shared" si="14"/>
        <v>0.75411531500474016</v>
      </c>
      <c r="M30" s="13">
        <f t="shared" si="15"/>
        <v>0.75411531500474016</v>
      </c>
      <c r="N30" s="15">
        <f t="shared" si="16"/>
        <v>0.57635467980295574</v>
      </c>
      <c r="O30" s="15">
        <f t="shared" si="17"/>
        <v>9.4216360000000012</v>
      </c>
      <c r="P30" s="13">
        <f t="shared" si="3"/>
        <v>142.09650000000002</v>
      </c>
      <c r="Q30" s="13">
        <f t="shared" si="4"/>
        <v>1.7717913417995863</v>
      </c>
      <c r="R30" s="13">
        <f t="shared" si="5"/>
        <v>4.7956127239999997</v>
      </c>
      <c r="S30" s="13">
        <f t="shared" si="6"/>
        <v>11.220966564318571</v>
      </c>
      <c r="T30" s="13">
        <f t="shared" si="18"/>
        <v>1.1514122585559159</v>
      </c>
      <c r="U30" s="13">
        <f t="shared" si="19"/>
        <v>0.71050000000000002</v>
      </c>
      <c r="V30" s="15">
        <f t="shared" si="7"/>
        <v>-99</v>
      </c>
      <c r="W30" s="15">
        <f t="shared" si="8"/>
        <v>-99</v>
      </c>
      <c r="X30" s="13">
        <f t="shared" si="20"/>
        <v>2.4389381187050745</v>
      </c>
      <c r="Y30" s="15">
        <f t="shared" si="21"/>
        <v>346.56457038457569</v>
      </c>
      <c r="Z30" s="15">
        <f t="shared" si="22"/>
        <v>296.77422411000003</v>
      </c>
      <c r="AA30" s="16">
        <f t="shared" si="9"/>
        <v>2404.7705584843725</v>
      </c>
      <c r="AB30" s="16">
        <f t="shared" si="10"/>
        <v>1483.9076700000001</v>
      </c>
      <c r="AC30" s="15">
        <f t="shared" si="23"/>
        <v>723.81396783100172</v>
      </c>
    </row>
    <row r="31" spans="2:29" x14ac:dyDescent="0.2">
      <c r="B31" s="20">
        <v>16</v>
      </c>
      <c r="C31" s="11">
        <v>6.4</v>
      </c>
      <c r="D31" s="24">
        <v>13.7</v>
      </c>
      <c r="E31" s="17"/>
      <c r="F31" s="13">
        <f t="shared" ref="F31:F50" si="24">1.05*(C31-$O$3+$L$8)-0.05*(D31-$O$3-$L$9)</f>
        <v>6.1749999999999998</v>
      </c>
      <c r="G31" s="13">
        <f t="shared" ref="G31:G50" si="25">D31-$O$3-$L$9</f>
        <v>13</v>
      </c>
      <c r="H31" s="10">
        <f t="shared" ref="H31:H50" si="26">IF(B31&gt;$D$9,(B31-$D$9)*62.4,0)</f>
        <v>62.4</v>
      </c>
      <c r="I31" s="13">
        <f t="shared" ref="I31:I50" si="27">H31/2088.54</f>
        <v>2.9877330575425895E-2</v>
      </c>
      <c r="J31" s="10">
        <f t="shared" ref="J31:J50" si="28">B31*$D$10</f>
        <v>1680</v>
      </c>
      <c r="K31" s="10">
        <f t="shared" ref="K31:K50" si="29">J31-H31</f>
        <v>1617.6</v>
      </c>
      <c r="L31" s="13">
        <f t="shared" ref="L31:L50" si="30">J31/2088.54</f>
        <v>0.80438966933838951</v>
      </c>
      <c r="M31" s="13">
        <f t="shared" ref="M31:M50" si="31">K31/2088.54</f>
        <v>0.77451233876296355</v>
      </c>
      <c r="N31" s="15">
        <f t="shared" ref="N31:N50" si="32">(G31-F31)/(F31-I31)</f>
        <v>1.110636901352384</v>
      </c>
      <c r="O31" s="15">
        <f t="shared" ref="O31:O50" si="33">(F31-I31)/M31</f>
        <v>7.9341830489614251</v>
      </c>
      <c r="P31" s="13">
        <f t="shared" ref="P31:P50" si="34">IF(F31&gt;G31,-1,34.7*(G31-F31))</f>
        <v>236.82750000000001</v>
      </c>
      <c r="Q31" s="13">
        <f t="shared" ref="Q31:Q50" si="35">IF(O31&lt;0,-1,(O31/1.5)^0.47-0.6)</f>
        <v>1.5877774905633437</v>
      </c>
      <c r="R31" s="13">
        <f t="shared" ref="R31:R50" si="36">IF(N31&lt;1.2,0.509*(F31-I31)/M31,-1)</f>
        <v>4.038499171921365</v>
      </c>
      <c r="S31" s="13">
        <f t="shared" ref="S31:S50" si="37">IF(N31&lt;1.2,(0.5*O31)^1.56,-1)</f>
        <v>8.5825563486101348</v>
      </c>
      <c r="T31" s="13">
        <f t="shared" ref="T31:T50" si="38">IF(N31&lt;1.2,0.22*M31*((0.5*O31)^1.25),-1)</f>
        <v>0.95398445261876119</v>
      </c>
      <c r="U31" s="13">
        <f t="shared" ref="U31:U50" si="39">IF(N31&lt;1.2,(F31-I31)/10,-1)</f>
        <v>0.61451226694245742</v>
      </c>
      <c r="V31" s="15">
        <f t="shared" ref="V31:V50" si="40">IF(N31&gt;=1.2,28+14.6*LOG(O31)-2.1*(LOG(O31)^2),-99)</f>
        <v>-99</v>
      </c>
      <c r="W31" s="15">
        <f t="shared" ref="W31:W50" si="41">IF(N31&gt;=1.2,37.3*((O31-0.8)/(Q31+0.8))^0.082,-99)</f>
        <v>-99</v>
      </c>
      <c r="X31" s="13">
        <f t="shared" ref="X31:X50" si="42">IF(O31&gt;10,0.32+2.18*LOG(O31),IF(N31&lt;=0.6,0.14+2.36*LOG(O31),IF(N31&gt;=3,0.5+2*LOG(O31),(0.14+0.15*(N31-0.6)+(2.5-(0.14+0.15*(N31-0.6)))*LOG(O31)))))</f>
        <v>2.2705229109244454</v>
      </c>
      <c r="Y31" s="15">
        <f t="shared" ref="Y31:Y50" si="43">IF(X31&lt;0.85,0.85*P31,X31*P31)</f>
        <v>537.72226468695908</v>
      </c>
      <c r="Z31" s="15">
        <f t="shared" ref="Z31:Z50" si="44">P31*2088.54/1000</f>
        <v>494.62370685000002</v>
      </c>
      <c r="AA31" s="16">
        <f t="shared" ref="AA31:AA50" si="45">IF(T31=-1,-99,T31*2088.54)</f>
        <v>1992.4346886723874</v>
      </c>
      <c r="AB31" s="16">
        <f t="shared" ref="AB31:AB50" si="46">IF(U31=-1,-99,U31*2088.54)</f>
        <v>1283.43345</v>
      </c>
      <c r="AC31" s="15">
        <f t="shared" ref="AC31:AC50" si="47">Y31*2088.54/1000</f>
        <v>1123.0544586893016</v>
      </c>
    </row>
    <row r="32" spans="2:29" x14ac:dyDescent="0.2">
      <c r="B32" s="11">
        <v>17</v>
      </c>
      <c r="C32" s="11">
        <v>11.2</v>
      </c>
      <c r="D32" s="24">
        <v>24.5</v>
      </c>
      <c r="E32" s="17"/>
      <c r="F32" s="13">
        <f t="shared" si="24"/>
        <v>10.675000000000001</v>
      </c>
      <c r="G32" s="13">
        <f t="shared" si="25"/>
        <v>23.8</v>
      </c>
      <c r="H32" s="10">
        <f t="shared" si="26"/>
        <v>124.8</v>
      </c>
      <c r="I32" s="13">
        <f t="shared" si="27"/>
        <v>5.975466115085179E-2</v>
      </c>
      <c r="J32" s="10">
        <f t="shared" si="28"/>
        <v>1785</v>
      </c>
      <c r="K32" s="10">
        <f t="shared" si="29"/>
        <v>1660.2</v>
      </c>
      <c r="L32" s="13">
        <f t="shared" si="30"/>
        <v>0.85466402367203886</v>
      </c>
      <c r="M32" s="13">
        <f t="shared" si="31"/>
        <v>0.79490936252118705</v>
      </c>
      <c r="N32" s="15">
        <f t="shared" si="32"/>
        <v>1.2364292657434657</v>
      </c>
      <c r="O32" s="15">
        <f t="shared" si="33"/>
        <v>13.354032345500544</v>
      </c>
      <c r="P32" s="13">
        <f t="shared" si="34"/>
        <v>455.43750000000006</v>
      </c>
      <c r="Q32" s="13">
        <f t="shared" si="35"/>
        <v>2.1943123322348472</v>
      </c>
      <c r="R32" s="13">
        <f t="shared" si="36"/>
        <v>-1</v>
      </c>
      <c r="S32" s="13">
        <f t="shared" si="37"/>
        <v>-1</v>
      </c>
      <c r="T32" s="13">
        <f t="shared" si="38"/>
        <v>-1</v>
      </c>
      <c r="U32" s="13">
        <f t="shared" si="39"/>
        <v>-1</v>
      </c>
      <c r="V32" s="15">
        <f t="shared" si="40"/>
        <v>41.773234397650839</v>
      </c>
      <c r="W32" s="15">
        <f t="shared" si="41"/>
        <v>41.95200247593602</v>
      </c>
      <c r="X32" s="13">
        <f t="shared" si="42"/>
        <v>2.77383508394096</v>
      </c>
      <c r="Y32" s="15">
        <f t="shared" si="43"/>
        <v>1263.3085160423611</v>
      </c>
      <c r="Z32" s="15">
        <f t="shared" si="44"/>
        <v>951.19943625000019</v>
      </c>
      <c r="AA32" s="16">
        <f t="shared" si="45"/>
        <v>-99</v>
      </c>
      <c r="AB32" s="16">
        <f t="shared" si="46"/>
        <v>-99</v>
      </c>
      <c r="AC32" s="15">
        <f t="shared" si="47"/>
        <v>2638.4703680951129</v>
      </c>
    </row>
    <row r="33" spans="2:29" x14ac:dyDescent="0.2">
      <c r="B33" s="20">
        <v>18</v>
      </c>
      <c r="C33" s="11">
        <v>7.3</v>
      </c>
      <c r="D33" s="24">
        <v>9.4</v>
      </c>
      <c r="E33" s="17"/>
      <c r="F33" s="13">
        <f t="shared" si="24"/>
        <v>7.3349999999999991</v>
      </c>
      <c r="G33" s="13">
        <f t="shared" si="25"/>
        <v>8.7000000000000011</v>
      </c>
      <c r="H33" s="10">
        <f t="shared" si="26"/>
        <v>187.2</v>
      </c>
      <c r="I33" s="13">
        <f t="shared" si="27"/>
        <v>8.9631991726277685E-2</v>
      </c>
      <c r="J33" s="10">
        <f t="shared" si="28"/>
        <v>1890</v>
      </c>
      <c r="K33" s="10">
        <f t="shared" si="29"/>
        <v>1702.8</v>
      </c>
      <c r="L33" s="13">
        <f t="shared" si="30"/>
        <v>0.90493837800568822</v>
      </c>
      <c r="M33" s="13">
        <f t="shared" si="31"/>
        <v>0.81530638627941054</v>
      </c>
      <c r="N33" s="15">
        <f t="shared" si="32"/>
        <v>0.18839622755410962</v>
      </c>
      <c r="O33" s="15">
        <f t="shared" si="33"/>
        <v>8.88668128964059</v>
      </c>
      <c r="P33" s="13">
        <f t="shared" si="34"/>
        <v>47.365500000000075</v>
      </c>
      <c r="Q33" s="13">
        <f t="shared" si="35"/>
        <v>1.7075160081879464</v>
      </c>
      <c r="R33" s="13">
        <f t="shared" si="36"/>
        <v>4.5233207764270604</v>
      </c>
      <c r="S33" s="13">
        <f t="shared" si="37"/>
        <v>10.242995703392936</v>
      </c>
      <c r="T33" s="13">
        <f t="shared" si="38"/>
        <v>1.157125692463997</v>
      </c>
      <c r="U33" s="13">
        <f t="shared" si="39"/>
        <v>0.72453680082737215</v>
      </c>
      <c r="V33" s="15">
        <f t="shared" si="40"/>
        <v>-99</v>
      </c>
      <c r="W33" s="15">
        <f t="shared" si="41"/>
        <v>-99</v>
      </c>
      <c r="X33" s="13">
        <f t="shared" si="42"/>
        <v>2.3790254677702567</v>
      </c>
      <c r="Y33" s="15">
        <f t="shared" si="43"/>
        <v>112.68373079367227</v>
      </c>
      <c r="Z33" s="15">
        <f t="shared" si="44"/>
        <v>98.924741370000149</v>
      </c>
      <c r="AA33" s="16">
        <f t="shared" si="45"/>
        <v>2416.7032937387562</v>
      </c>
      <c r="AB33" s="16">
        <f t="shared" si="46"/>
        <v>1513.2240899999997</v>
      </c>
      <c r="AC33" s="15">
        <f t="shared" si="47"/>
        <v>235.34447911181627</v>
      </c>
    </row>
    <row r="34" spans="2:29" x14ac:dyDescent="0.2">
      <c r="B34" s="11">
        <v>19</v>
      </c>
      <c r="C34" s="11">
        <v>7.1</v>
      </c>
      <c r="D34" s="24">
        <v>9.9</v>
      </c>
      <c r="E34" s="17"/>
      <c r="F34" s="13">
        <f t="shared" si="24"/>
        <v>7.1</v>
      </c>
      <c r="G34" s="13">
        <f t="shared" si="25"/>
        <v>9.2000000000000011</v>
      </c>
      <c r="H34" s="10">
        <f t="shared" si="26"/>
        <v>249.6</v>
      </c>
      <c r="I34" s="13">
        <f t="shared" si="27"/>
        <v>0.11950932230170358</v>
      </c>
      <c r="J34" s="10">
        <f t="shared" si="28"/>
        <v>1995</v>
      </c>
      <c r="K34" s="10">
        <f t="shared" si="29"/>
        <v>1745.4</v>
      </c>
      <c r="L34" s="13">
        <f t="shared" si="30"/>
        <v>0.95521273233933757</v>
      </c>
      <c r="M34" s="13">
        <f t="shared" si="31"/>
        <v>0.83570341003763404</v>
      </c>
      <c r="N34" s="15">
        <f t="shared" si="32"/>
        <v>0.30083845061339476</v>
      </c>
      <c r="O34" s="15">
        <f t="shared" si="33"/>
        <v>8.3528325885183907</v>
      </c>
      <c r="P34" s="13">
        <f t="shared" si="34"/>
        <v>72.870000000000061</v>
      </c>
      <c r="Q34" s="13">
        <f t="shared" si="35"/>
        <v>1.6412947998848111</v>
      </c>
      <c r="R34" s="13">
        <f t="shared" si="36"/>
        <v>4.2515917875558609</v>
      </c>
      <c r="S34" s="13">
        <f t="shared" si="37"/>
        <v>9.2993779551370839</v>
      </c>
      <c r="T34" s="13">
        <f t="shared" si="38"/>
        <v>1.0976896819986774</v>
      </c>
      <c r="U34" s="13">
        <f t="shared" si="39"/>
        <v>0.69804906776982967</v>
      </c>
      <c r="V34" s="15">
        <f t="shared" si="40"/>
        <v>-99</v>
      </c>
      <c r="W34" s="15">
        <f t="shared" si="41"/>
        <v>-99</v>
      </c>
      <c r="X34" s="13">
        <f t="shared" si="42"/>
        <v>2.3155277140847117</v>
      </c>
      <c r="Y34" s="15">
        <f t="shared" si="43"/>
        <v>168.73250452535308</v>
      </c>
      <c r="Z34" s="15">
        <f t="shared" si="44"/>
        <v>152.19190980000013</v>
      </c>
      <c r="AA34" s="16">
        <f t="shared" si="45"/>
        <v>2292.5688084415178</v>
      </c>
      <c r="AB34" s="16">
        <f t="shared" si="46"/>
        <v>1457.9033999999999</v>
      </c>
      <c r="AC34" s="15">
        <f t="shared" si="47"/>
        <v>352.40458500138095</v>
      </c>
    </row>
    <row r="35" spans="2:29" x14ac:dyDescent="0.2">
      <c r="B35" s="20">
        <v>20</v>
      </c>
      <c r="C35" s="11">
        <v>6.8</v>
      </c>
      <c r="D35" s="24">
        <v>8.5</v>
      </c>
      <c r="E35" s="17"/>
      <c r="F35" s="13">
        <f t="shared" si="24"/>
        <v>6.8550000000000004</v>
      </c>
      <c r="G35" s="13">
        <f t="shared" si="25"/>
        <v>7.8</v>
      </c>
      <c r="H35" s="10">
        <f t="shared" si="26"/>
        <v>312</v>
      </c>
      <c r="I35" s="13">
        <f t="shared" si="27"/>
        <v>0.14938665287712949</v>
      </c>
      <c r="J35" s="10">
        <f t="shared" si="28"/>
        <v>2100</v>
      </c>
      <c r="K35" s="10">
        <f t="shared" si="29"/>
        <v>1788</v>
      </c>
      <c r="L35" s="13">
        <f t="shared" si="30"/>
        <v>1.0054870866729868</v>
      </c>
      <c r="M35" s="13">
        <f t="shared" si="31"/>
        <v>0.85610043379585743</v>
      </c>
      <c r="N35" s="15">
        <f t="shared" si="32"/>
        <v>0.14092670589267778</v>
      </c>
      <c r="O35" s="15">
        <f t="shared" si="33"/>
        <v>7.8327414429530196</v>
      </c>
      <c r="P35" s="13">
        <f t="shared" si="34"/>
        <v>32.791499999999985</v>
      </c>
      <c r="Q35" s="13">
        <f t="shared" si="35"/>
        <v>1.5745860110815317</v>
      </c>
      <c r="R35" s="13">
        <f t="shared" si="36"/>
        <v>3.986865394463087</v>
      </c>
      <c r="S35" s="13">
        <f t="shared" si="37"/>
        <v>8.4119894712516565</v>
      </c>
      <c r="T35" s="13">
        <f t="shared" si="38"/>
        <v>1.0376529901006541</v>
      </c>
      <c r="U35" s="13">
        <f t="shared" si="39"/>
        <v>0.67056133471228707</v>
      </c>
      <c r="V35" s="15">
        <f t="shared" si="40"/>
        <v>-99</v>
      </c>
      <c r="W35" s="15">
        <f t="shared" si="41"/>
        <v>-99</v>
      </c>
      <c r="X35" s="13">
        <f t="shared" si="42"/>
        <v>2.2496365463240848</v>
      </c>
      <c r="Y35" s="15">
        <f t="shared" si="43"/>
        <v>73.7689568087862</v>
      </c>
      <c r="Z35" s="15">
        <f t="shared" si="44"/>
        <v>68.486359409999963</v>
      </c>
      <c r="AA35" s="16">
        <f t="shared" si="45"/>
        <v>2167.17977594482</v>
      </c>
      <c r="AB35" s="16">
        <f t="shared" si="46"/>
        <v>1400.4941699999999</v>
      </c>
      <c r="AC35" s="15">
        <f t="shared" si="47"/>
        <v>154.06941705342234</v>
      </c>
    </row>
    <row r="36" spans="2:29" x14ac:dyDescent="0.2">
      <c r="B36" s="11">
        <v>21</v>
      </c>
      <c r="C36" s="11">
        <v>8.4</v>
      </c>
      <c r="D36" s="24">
        <v>13.8</v>
      </c>
      <c r="E36" s="17"/>
      <c r="F36" s="13">
        <f t="shared" si="24"/>
        <v>8.2700000000000014</v>
      </c>
      <c r="G36" s="13">
        <f t="shared" si="25"/>
        <v>13.100000000000001</v>
      </c>
      <c r="H36" s="10">
        <f t="shared" si="26"/>
        <v>374.4</v>
      </c>
      <c r="I36" s="13">
        <f t="shared" si="27"/>
        <v>0.17926398345255537</v>
      </c>
      <c r="J36" s="10">
        <f t="shared" si="28"/>
        <v>2205</v>
      </c>
      <c r="K36" s="10">
        <f t="shared" si="29"/>
        <v>1830.6</v>
      </c>
      <c r="L36" s="13">
        <f t="shared" si="30"/>
        <v>1.0557614410066363</v>
      </c>
      <c r="M36" s="13">
        <f t="shared" si="31"/>
        <v>0.87649745755408082</v>
      </c>
      <c r="N36" s="15">
        <f t="shared" si="32"/>
        <v>0.59697906224124997</v>
      </c>
      <c r="O36" s="15">
        <f t="shared" si="33"/>
        <v>9.2307581120943976</v>
      </c>
      <c r="P36" s="13">
        <f t="shared" si="34"/>
        <v>167.60100000000003</v>
      </c>
      <c r="Q36" s="13">
        <f t="shared" si="35"/>
        <v>1.7490846794218253</v>
      </c>
      <c r="R36" s="13">
        <f t="shared" si="36"/>
        <v>4.6984558790560476</v>
      </c>
      <c r="S36" s="13">
        <f t="shared" si="37"/>
        <v>10.868347225161598</v>
      </c>
      <c r="T36" s="13">
        <f t="shared" si="38"/>
        <v>1.3044653878561567</v>
      </c>
      <c r="U36" s="13">
        <f t="shared" si="39"/>
        <v>0.80907360165474462</v>
      </c>
      <c r="V36" s="15">
        <f t="shared" si="40"/>
        <v>-99</v>
      </c>
      <c r="W36" s="15">
        <f t="shared" si="41"/>
        <v>-99</v>
      </c>
      <c r="X36" s="13">
        <f t="shared" si="42"/>
        <v>2.4179601946696527</v>
      </c>
      <c r="Y36" s="15">
        <f t="shared" si="43"/>
        <v>405.25254658682854</v>
      </c>
      <c r="Z36" s="15">
        <f t="shared" si="44"/>
        <v>350.04139254</v>
      </c>
      <c r="AA36" s="16">
        <f t="shared" si="45"/>
        <v>2724.4281411530974</v>
      </c>
      <c r="AB36" s="16">
        <f t="shared" si="46"/>
        <v>1689.7825800000003</v>
      </c>
      <c r="AC36" s="15">
        <f t="shared" si="47"/>
        <v>846.38615364845498</v>
      </c>
    </row>
    <row r="37" spans="2:29" x14ac:dyDescent="0.2">
      <c r="B37" s="20">
        <v>22</v>
      </c>
      <c r="C37" s="11">
        <v>11.1</v>
      </c>
      <c r="D37" s="24">
        <v>16.5</v>
      </c>
      <c r="E37" s="17"/>
      <c r="F37" s="13">
        <f t="shared" si="24"/>
        <v>10.969999999999999</v>
      </c>
      <c r="G37" s="13">
        <f t="shared" si="25"/>
        <v>15.8</v>
      </c>
      <c r="H37" s="10">
        <f t="shared" si="26"/>
        <v>436.8</v>
      </c>
      <c r="I37" s="13">
        <f t="shared" si="27"/>
        <v>0.20914131402798128</v>
      </c>
      <c r="J37" s="10">
        <f t="shared" si="28"/>
        <v>2310</v>
      </c>
      <c r="K37" s="10">
        <f t="shared" si="29"/>
        <v>1873.2</v>
      </c>
      <c r="L37" s="13">
        <f t="shared" si="30"/>
        <v>1.1060357953402855</v>
      </c>
      <c r="M37" s="13">
        <f t="shared" si="31"/>
        <v>0.89689448131230431</v>
      </c>
      <c r="N37" s="15">
        <f t="shared" si="32"/>
        <v>0.4488489386350224</v>
      </c>
      <c r="O37" s="15">
        <f t="shared" si="33"/>
        <v>11.997909352978859</v>
      </c>
      <c r="P37" s="13">
        <f t="shared" si="34"/>
        <v>167.60100000000008</v>
      </c>
      <c r="Q37" s="13">
        <f t="shared" si="35"/>
        <v>2.0571540227913458</v>
      </c>
      <c r="R37" s="13">
        <f t="shared" si="36"/>
        <v>6.1069358606662387</v>
      </c>
      <c r="S37" s="13">
        <f t="shared" si="37"/>
        <v>16.360550245631696</v>
      </c>
      <c r="T37" s="13">
        <f t="shared" si="38"/>
        <v>1.8525012450043064</v>
      </c>
      <c r="U37" s="13">
        <f t="shared" si="39"/>
        <v>1.0760858685972017</v>
      </c>
      <c r="V37" s="15">
        <f t="shared" si="40"/>
        <v>-99</v>
      </c>
      <c r="W37" s="15">
        <f t="shared" si="41"/>
        <v>-99</v>
      </c>
      <c r="X37" s="13">
        <f t="shared" si="42"/>
        <v>2.672450156589254</v>
      </c>
      <c r="Y37" s="15">
        <f t="shared" si="43"/>
        <v>447.90531869451581</v>
      </c>
      <c r="Z37" s="15">
        <f t="shared" si="44"/>
        <v>350.04139254000017</v>
      </c>
      <c r="AA37" s="16">
        <f t="shared" si="45"/>
        <v>3869.022950241294</v>
      </c>
      <c r="AB37" s="16">
        <f t="shared" si="46"/>
        <v>2247.4483799999994</v>
      </c>
      <c r="AC37" s="15">
        <f t="shared" si="47"/>
        <v>935.46817430624401</v>
      </c>
    </row>
    <row r="38" spans="2:29" x14ac:dyDescent="0.2">
      <c r="B38" s="11">
        <v>23</v>
      </c>
      <c r="C38" s="11">
        <v>8.1999999999999993</v>
      </c>
      <c r="D38" s="24">
        <v>11.3</v>
      </c>
      <c r="E38" s="17"/>
      <c r="F38" s="13">
        <f t="shared" si="24"/>
        <v>8.1850000000000005</v>
      </c>
      <c r="G38" s="13">
        <f t="shared" si="25"/>
        <v>10.600000000000001</v>
      </c>
      <c r="H38" s="10">
        <f t="shared" si="26"/>
        <v>499.2</v>
      </c>
      <c r="I38" s="13">
        <f t="shared" si="27"/>
        <v>0.23901864460340716</v>
      </c>
      <c r="J38" s="10">
        <f t="shared" si="28"/>
        <v>2415</v>
      </c>
      <c r="K38" s="10">
        <f t="shared" si="29"/>
        <v>1915.8</v>
      </c>
      <c r="L38" s="13">
        <f t="shared" si="30"/>
        <v>1.156310149673935</v>
      </c>
      <c r="M38" s="13">
        <f t="shared" si="31"/>
        <v>0.9172915050705277</v>
      </c>
      <c r="N38" s="15">
        <f t="shared" si="32"/>
        <v>0.3039272170403256</v>
      </c>
      <c r="O38" s="15">
        <f t="shared" si="33"/>
        <v>8.6624386157218929</v>
      </c>
      <c r="P38" s="13">
        <f t="shared" si="34"/>
        <v>83.800500000000042</v>
      </c>
      <c r="Q38" s="13">
        <f t="shared" si="35"/>
        <v>1.6799639922801588</v>
      </c>
      <c r="R38" s="13">
        <f t="shared" si="36"/>
        <v>4.4091812554024434</v>
      </c>
      <c r="S38" s="13">
        <f t="shared" si="37"/>
        <v>9.8426461485470913</v>
      </c>
      <c r="T38" s="13">
        <f t="shared" si="38"/>
        <v>1.2609352054749867</v>
      </c>
      <c r="U38" s="13">
        <f t="shared" si="39"/>
        <v>0.79459813553965941</v>
      </c>
      <c r="V38" s="15">
        <f t="shared" si="40"/>
        <v>-99</v>
      </c>
      <c r="W38" s="15">
        <f t="shared" si="41"/>
        <v>-99</v>
      </c>
      <c r="X38" s="13">
        <f t="shared" si="42"/>
        <v>2.3528308014545534</v>
      </c>
      <c r="Y38" s="15">
        <f t="shared" si="43"/>
        <v>197.16839757729241</v>
      </c>
      <c r="Z38" s="15">
        <f t="shared" si="44"/>
        <v>175.02069627000009</v>
      </c>
      <c r="AA38" s="16">
        <f t="shared" si="45"/>
        <v>2633.5136140427289</v>
      </c>
      <c r="AB38" s="16">
        <f t="shared" si="46"/>
        <v>1659.5499900000002</v>
      </c>
      <c r="AC38" s="15">
        <f t="shared" si="47"/>
        <v>411.79408507607832</v>
      </c>
    </row>
    <row r="39" spans="2:29" x14ac:dyDescent="0.2">
      <c r="B39" s="20">
        <v>24</v>
      </c>
      <c r="C39" s="11">
        <v>9.4</v>
      </c>
      <c r="D39" s="24">
        <v>15.6</v>
      </c>
      <c r="E39" s="17"/>
      <c r="F39" s="13">
        <f t="shared" si="24"/>
        <v>9.23</v>
      </c>
      <c r="G39" s="13">
        <f t="shared" si="25"/>
        <v>14.9</v>
      </c>
      <c r="H39" s="10">
        <f t="shared" si="26"/>
        <v>561.6</v>
      </c>
      <c r="I39" s="13">
        <f t="shared" si="27"/>
        <v>0.26889597517883307</v>
      </c>
      <c r="J39" s="10">
        <f t="shared" si="28"/>
        <v>2520</v>
      </c>
      <c r="K39" s="10">
        <f t="shared" si="29"/>
        <v>1958.4</v>
      </c>
      <c r="L39" s="13">
        <f t="shared" si="30"/>
        <v>1.2065845040075842</v>
      </c>
      <c r="M39" s="13">
        <f t="shared" si="31"/>
        <v>0.9376885288287512</v>
      </c>
      <c r="N39" s="15">
        <f t="shared" si="32"/>
        <v>0.63273453631324772</v>
      </c>
      <c r="O39" s="15">
        <f t="shared" si="33"/>
        <v>9.5565891544117658</v>
      </c>
      <c r="P39" s="13">
        <f t="shared" si="34"/>
        <v>196.74900000000002</v>
      </c>
      <c r="Q39" s="13">
        <f t="shared" si="35"/>
        <v>1.7876984562917686</v>
      </c>
      <c r="R39" s="13">
        <f t="shared" si="36"/>
        <v>4.8643038795955889</v>
      </c>
      <c r="S39" s="13">
        <f t="shared" si="37"/>
        <v>11.472703116074277</v>
      </c>
      <c r="T39" s="13">
        <f t="shared" si="38"/>
        <v>1.4573787541279204</v>
      </c>
      <c r="U39" s="13">
        <f t="shared" si="39"/>
        <v>0.89611040248211682</v>
      </c>
      <c r="V39" s="15">
        <f t="shared" si="40"/>
        <v>-99</v>
      </c>
      <c r="W39" s="15">
        <f t="shared" si="41"/>
        <v>-99</v>
      </c>
      <c r="X39" s="13">
        <f t="shared" si="42"/>
        <v>2.4536115973723933</v>
      </c>
      <c r="Y39" s="15">
        <f t="shared" si="43"/>
        <v>482.74562817142106</v>
      </c>
      <c r="Z39" s="15">
        <f t="shared" si="44"/>
        <v>410.91815646000003</v>
      </c>
      <c r="AA39" s="16">
        <f t="shared" si="45"/>
        <v>3043.7938231463268</v>
      </c>
      <c r="AB39" s="16">
        <f t="shared" si="46"/>
        <v>1871.5624200000002</v>
      </c>
      <c r="AC39" s="15">
        <f t="shared" si="47"/>
        <v>1008.2335542611397</v>
      </c>
    </row>
    <row r="40" spans="2:29" x14ac:dyDescent="0.2">
      <c r="B40" s="11">
        <v>25</v>
      </c>
      <c r="C40" s="11">
        <v>5.2</v>
      </c>
      <c r="D40" s="24">
        <v>18.3</v>
      </c>
      <c r="E40" s="17"/>
      <c r="F40" s="13">
        <f t="shared" si="24"/>
        <v>4.6850000000000005</v>
      </c>
      <c r="G40" s="13">
        <f t="shared" si="25"/>
        <v>17.600000000000001</v>
      </c>
      <c r="H40" s="10">
        <f t="shared" si="26"/>
        <v>624</v>
      </c>
      <c r="I40" s="13">
        <f t="shared" si="27"/>
        <v>0.29877330575425898</v>
      </c>
      <c r="J40" s="10">
        <f t="shared" si="28"/>
        <v>2625</v>
      </c>
      <c r="K40" s="10">
        <f t="shared" si="29"/>
        <v>2001</v>
      </c>
      <c r="L40" s="13">
        <f t="shared" si="30"/>
        <v>1.2568588583412337</v>
      </c>
      <c r="M40" s="13">
        <f t="shared" si="31"/>
        <v>0.9580855525869747</v>
      </c>
      <c r="N40" s="15">
        <f t="shared" si="32"/>
        <v>2.9444442570519884</v>
      </c>
      <c r="O40" s="15">
        <f t="shared" si="33"/>
        <v>4.5781158920539733</v>
      </c>
      <c r="P40" s="13">
        <f t="shared" si="34"/>
        <v>448.15050000000008</v>
      </c>
      <c r="Q40" s="13">
        <f t="shared" si="35"/>
        <v>1.0895066127733655</v>
      </c>
      <c r="R40" s="13">
        <f t="shared" si="36"/>
        <v>-1</v>
      </c>
      <c r="S40" s="13">
        <f t="shared" si="37"/>
        <v>-1</v>
      </c>
      <c r="T40" s="13">
        <f t="shared" si="38"/>
        <v>-1</v>
      </c>
      <c r="U40" s="13">
        <f t="shared" si="39"/>
        <v>-1</v>
      </c>
      <c r="V40" s="15">
        <f t="shared" si="40"/>
        <v>36.729362271278475</v>
      </c>
      <c r="W40" s="15">
        <f t="shared" si="41"/>
        <v>39.480699099502388</v>
      </c>
      <c r="X40" s="13">
        <f t="shared" si="42"/>
        <v>1.8185459450406252</v>
      </c>
      <c r="Y40" s="15">
        <f t="shared" si="43"/>
        <v>814.98227454292885</v>
      </c>
      <c r="Z40" s="15">
        <f t="shared" si="44"/>
        <v>935.98024527000018</v>
      </c>
      <c r="AA40" s="16">
        <f t="shared" si="45"/>
        <v>-99</v>
      </c>
      <c r="AB40" s="16">
        <f t="shared" si="46"/>
        <v>-99</v>
      </c>
      <c r="AC40" s="15">
        <f t="shared" si="47"/>
        <v>1702.1230796738887</v>
      </c>
    </row>
    <row r="41" spans="2:29" x14ac:dyDescent="0.2">
      <c r="B41" s="20">
        <v>26</v>
      </c>
      <c r="C41" s="11">
        <v>4.5</v>
      </c>
      <c r="D41" s="24">
        <v>15.8</v>
      </c>
      <c r="E41" s="17"/>
      <c r="F41" s="13">
        <f t="shared" si="24"/>
        <v>4.0750000000000002</v>
      </c>
      <c r="G41" s="13">
        <f t="shared" si="25"/>
        <v>15.100000000000001</v>
      </c>
      <c r="H41" s="10">
        <f t="shared" si="26"/>
        <v>686.4</v>
      </c>
      <c r="I41" s="13">
        <f t="shared" si="27"/>
        <v>0.32865063632968483</v>
      </c>
      <c r="J41" s="10">
        <f t="shared" si="28"/>
        <v>2730</v>
      </c>
      <c r="K41" s="10">
        <f t="shared" si="29"/>
        <v>2043.6</v>
      </c>
      <c r="L41" s="13">
        <f t="shared" si="30"/>
        <v>1.3071332126748829</v>
      </c>
      <c r="M41" s="13">
        <f t="shared" si="31"/>
        <v>0.97848257634519809</v>
      </c>
      <c r="N41" s="15">
        <f t="shared" si="32"/>
        <v>2.9428648878594599</v>
      </c>
      <c r="O41" s="15">
        <f t="shared" si="33"/>
        <v>3.8287338520258372</v>
      </c>
      <c r="P41" s="13">
        <f t="shared" si="34"/>
        <v>382.56750000000011</v>
      </c>
      <c r="Q41" s="13">
        <f t="shared" si="35"/>
        <v>0.95336330623127707</v>
      </c>
      <c r="R41" s="13">
        <f t="shared" si="36"/>
        <v>-1</v>
      </c>
      <c r="S41" s="13">
        <f t="shared" si="37"/>
        <v>-1</v>
      </c>
      <c r="T41" s="13">
        <f t="shared" si="38"/>
        <v>-1</v>
      </c>
      <c r="U41" s="13">
        <f t="shared" si="39"/>
        <v>-1</v>
      </c>
      <c r="V41" s="15">
        <f t="shared" si="40"/>
        <v>35.798703585362595</v>
      </c>
      <c r="W41" s="15">
        <f t="shared" si="41"/>
        <v>39.009891829124662</v>
      </c>
      <c r="X41" s="13">
        <f t="shared" si="42"/>
        <v>1.6625370279245</v>
      </c>
      <c r="Y41" s="15">
        <f t="shared" si="43"/>
        <v>636.03263443050628</v>
      </c>
      <c r="Z41" s="15">
        <f t="shared" si="44"/>
        <v>799.00752645000023</v>
      </c>
      <c r="AA41" s="16">
        <f t="shared" si="45"/>
        <v>-99</v>
      </c>
      <c r="AB41" s="16">
        <f t="shared" si="46"/>
        <v>-99</v>
      </c>
      <c r="AC41" s="15">
        <f t="shared" si="47"/>
        <v>1328.3795983134894</v>
      </c>
    </row>
    <row r="42" spans="2:29" x14ac:dyDescent="0.2">
      <c r="B42" s="11">
        <v>27</v>
      </c>
      <c r="C42" s="11">
        <v>4.7</v>
      </c>
      <c r="D42" s="24">
        <v>12.9</v>
      </c>
      <c r="E42" s="17"/>
      <c r="F42" s="13">
        <f t="shared" si="24"/>
        <v>4.43</v>
      </c>
      <c r="G42" s="13">
        <f t="shared" si="25"/>
        <v>12.200000000000001</v>
      </c>
      <c r="H42" s="10">
        <f t="shared" si="26"/>
        <v>748.8</v>
      </c>
      <c r="I42" s="13">
        <f t="shared" si="27"/>
        <v>0.35852796690511074</v>
      </c>
      <c r="J42" s="10">
        <f t="shared" si="28"/>
        <v>2835</v>
      </c>
      <c r="K42" s="10">
        <f t="shared" si="29"/>
        <v>2086.1999999999998</v>
      </c>
      <c r="L42" s="13">
        <f t="shared" si="30"/>
        <v>1.3574075670085324</v>
      </c>
      <c r="M42" s="13">
        <f t="shared" si="31"/>
        <v>0.99887960010342147</v>
      </c>
      <c r="N42" s="15">
        <f t="shared" si="32"/>
        <v>1.9084006808450835</v>
      </c>
      <c r="O42" s="15">
        <f t="shared" si="33"/>
        <v>4.0760388265746332</v>
      </c>
      <c r="P42" s="13">
        <f t="shared" si="34"/>
        <v>269.61900000000009</v>
      </c>
      <c r="Q42" s="13">
        <f t="shared" si="35"/>
        <v>0.99973893522059931</v>
      </c>
      <c r="R42" s="13">
        <f t="shared" si="36"/>
        <v>-1</v>
      </c>
      <c r="S42" s="13">
        <f t="shared" si="37"/>
        <v>-1</v>
      </c>
      <c r="T42" s="13">
        <f t="shared" si="38"/>
        <v>-1</v>
      </c>
      <c r="U42" s="13">
        <f t="shared" si="39"/>
        <v>-1</v>
      </c>
      <c r="V42" s="15">
        <f t="shared" si="40"/>
        <v>36.127458683656208</v>
      </c>
      <c r="W42" s="15">
        <f t="shared" si="41"/>
        <v>39.177820590057514</v>
      </c>
      <c r="X42" s="13">
        <f t="shared" si="42"/>
        <v>1.6566570855628795</v>
      </c>
      <c r="Y42" s="15">
        <f t="shared" si="43"/>
        <v>446.66622675237812</v>
      </c>
      <c r="Z42" s="15">
        <f t="shared" si="44"/>
        <v>563.11006626000028</v>
      </c>
      <c r="AA42" s="16">
        <f t="shared" si="45"/>
        <v>-99</v>
      </c>
      <c r="AB42" s="16">
        <f t="shared" si="46"/>
        <v>-99</v>
      </c>
      <c r="AC42" s="15">
        <f t="shared" si="47"/>
        <v>932.88028122141179</v>
      </c>
    </row>
    <row r="43" spans="2:29" x14ac:dyDescent="0.2">
      <c r="B43" s="20">
        <v>28</v>
      </c>
      <c r="C43" s="11">
        <v>5.4</v>
      </c>
      <c r="D43" s="24">
        <v>16.5</v>
      </c>
      <c r="E43" s="17"/>
      <c r="F43" s="13">
        <f t="shared" si="24"/>
        <v>4.9850000000000003</v>
      </c>
      <c r="G43" s="13">
        <f t="shared" si="25"/>
        <v>15.8</v>
      </c>
      <c r="H43" s="10">
        <f t="shared" si="26"/>
        <v>811.19999999999993</v>
      </c>
      <c r="I43" s="13">
        <f t="shared" si="27"/>
        <v>0.38840529748053659</v>
      </c>
      <c r="J43" s="10">
        <f t="shared" si="28"/>
        <v>2940</v>
      </c>
      <c r="K43" s="10">
        <f t="shared" si="29"/>
        <v>2128.8000000000002</v>
      </c>
      <c r="L43" s="13">
        <f t="shared" si="30"/>
        <v>1.4076819213421816</v>
      </c>
      <c r="M43" s="13">
        <f t="shared" si="31"/>
        <v>1.0192766238616451</v>
      </c>
      <c r="N43" s="15">
        <f t="shared" si="32"/>
        <v>2.3528287134108505</v>
      </c>
      <c r="O43" s="15">
        <f t="shared" si="33"/>
        <v>4.5096636133032693</v>
      </c>
      <c r="P43" s="13">
        <f t="shared" si="34"/>
        <v>375.28050000000007</v>
      </c>
      <c r="Q43" s="13">
        <f t="shared" si="35"/>
        <v>1.0775862497894542</v>
      </c>
      <c r="R43" s="13">
        <f t="shared" si="36"/>
        <v>-1</v>
      </c>
      <c r="S43" s="13">
        <f t="shared" si="37"/>
        <v>-1</v>
      </c>
      <c r="T43" s="13">
        <f t="shared" si="38"/>
        <v>-1</v>
      </c>
      <c r="U43" s="13">
        <f t="shared" si="39"/>
        <v>-1</v>
      </c>
      <c r="V43" s="15">
        <f t="shared" si="40"/>
        <v>36.651904971582788</v>
      </c>
      <c r="W43" s="15">
        <f t="shared" si="41"/>
        <v>39.442012991491431</v>
      </c>
      <c r="X43" s="13">
        <f t="shared" si="42"/>
        <v>1.7747140995185555</v>
      </c>
      <c r="Y43" s="15">
        <f t="shared" si="43"/>
        <v>666.01559462437342</v>
      </c>
      <c r="Z43" s="15">
        <f t="shared" si="44"/>
        <v>783.78833547000022</v>
      </c>
      <c r="AA43" s="16">
        <f t="shared" si="45"/>
        <v>-99</v>
      </c>
      <c r="AB43" s="16">
        <f t="shared" si="46"/>
        <v>-99</v>
      </c>
      <c r="AC43" s="15">
        <f t="shared" si="47"/>
        <v>1391.0002099967887</v>
      </c>
    </row>
    <row r="44" spans="2:29" x14ac:dyDescent="0.2">
      <c r="B44" s="11">
        <v>29</v>
      </c>
      <c r="C44" s="11">
        <v>3.9</v>
      </c>
      <c r="D44" s="24">
        <v>13.1</v>
      </c>
      <c r="E44" s="17"/>
      <c r="F44" s="13">
        <f t="shared" si="24"/>
        <v>3.58</v>
      </c>
      <c r="G44" s="13">
        <f t="shared" si="25"/>
        <v>12.4</v>
      </c>
      <c r="H44" s="10">
        <f t="shared" si="26"/>
        <v>873.6</v>
      </c>
      <c r="I44" s="13">
        <f t="shared" si="27"/>
        <v>0.41828262805596256</v>
      </c>
      <c r="J44" s="10">
        <f t="shared" si="28"/>
        <v>3045</v>
      </c>
      <c r="K44" s="10">
        <f t="shared" si="29"/>
        <v>2171.4</v>
      </c>
      <c r="L44" s="13">
        <f t="shared" si="30"/>
        <v>1.4579562756758311</v>
      </c>
      <c r="M44" s="13">
        <f t="shared" si="31"/>
        <v>1.0396736476198685</v>
      </c>
      <c r="N44" s="15">
        <f t="shared" si="32"/>
        <v>2.7896231580550377</v>
      </c>
      <c r="O44" s="15">
        <f t="shared" si="33"/>
        <v>3.0410671456203371</v>
      </c>
      <c r="P44" s="13">
        <f t="shared" si="34"/>
        <v>306.05400000000003</v>
      </c>
      <c r="Q44" s="13">
        <f t="shared" si="35"/>
        <v>0.79398895465077335</v>
      </c>
      <c r="R44" s="13">
        <f t="shared" si="36"/>
        <v>-1</v>
      </c>
      <c r="S44" s="13">
        <f t="shared" si="37"/>
        <v>-1</v>
      </c>
      <c r="T44" s="13">
        <f t="shared" si="38"/>
        <v>-1</v>
      </c>
      <c r="U44" s="13">
        <f t="shared" si="39"/>
        <v>-1</v>
      </c>
      <c r="V44" s="15">
        <f t="shared" si="40"/>
        <v>34.562220072006959</v>
      </c>
      <c r="W44" s="15">
        <f t="shared" si="41"/>
        <v>38.356797154352073</v>
      </c>
      <c r="X44" s="13">
        <f t="shared" si="42"/>
        <v>1.4497381152886777</v>
      </c>
      <c r="Y44" s="15">
        <f t="shared" si="43"/>
        <v>443.69814913656103</v>
      </c>
      <c r="Z44" s="15">
        <f t="shared" si="44"/>
        <v>639.20602115999998</v>
      </c>
      <c r="AA44" s="16">
        <f t="shared" si="45"/>
        <v>-99</v>
      </c>
      <c r="AB44" s="16">
        <f t="shared" si="46"/>
        <v>-99</v>
      </c>
      <c r="AC44" s="15">
        <f t="shared" si="47"/>
        <v>926.68133239767315</v>
      </c>
    </row>
    <row r="45" spans="2:29" x14ac:dyDescent="0.2">
      <c r="B45" s="20">
        <v>30</v>
      </c>
      <c r="C45" s="11">
        <v>4.4000000000000004</v>
      </c>
      <c r="D45" s="24">
        <v>13.5</v>
      </c>
      <c r="E45" s="17"/>
      <c r="F45" s="13">
        <f t="shared" si="24"/>
        <v>4.0850000000000009</v>
      </c>
      <c r="G45" s="13">
        <f t="shared" si="25"/>
        <v>12.8</v>
      </c>
      <c r="H45" s="10">
        <f t="shared" si="26"/>
        <v>936</v>
      </c>
      <c r="I45" s="13">
        <f t="shared" si="27"/>
        <v>0.44815995863138847</v>
      </c>
      <c r="J45" s="10">
        <f t="shared" si="28"/>
        <v>3150</v>
      </c>
      <c r="K45" s="10">
        <f t="shared" si="29"/>
        <v>2214</v>
      </c>
      <c r="L45" s="13">
        <f t="shared" si="30"/>
        <v>1.5082306300094803</v>
      </c>
      <c r="M45" s="13">
        <f t="shared" si="31"/>
        <v>1.0600706713780919</v>
      </c>
      <c r="N45" s="15">
        <f t="shared" si="32"/>
        <v>2.3963110559903478</v>
      </c>
      <c r="O45" s="15">
        <f t="shared" si="33"/>
        <v>3.4307524390243911</v>
      </c>
      <c r="P45" s="13">
        <f t="shared" si="34"/>
        <v>302.41050000000001</v>
      </c>
      <c r="Q45" s="13">
        <f t="shared" si="35"/>
        <v>0.87526526533155502</v>
      </c>
      <c r="R45" s="13">
        <f t="shared" si="36"/>
        <v>-1</v>
      </c>
      <c r="S45" s="13">
        <f t="shared" si="37"/>
        <v>-1</v>
      </c>
      <c r="T45" s="13">
        <f t="shared" si="38"/>
        <v>-1</v>
      </c>
      <c r="U45" s="13">
        <f t="shared" si="39"/>
        <v>-1</v>
      </c>
      <c r="V45" s="15">
        <f t="shared" si="40"/>
        <v>35.214737202198528</v>
      </c>
      <c r="W45" s="15">
        <f t="shared" si="41"/>
        <v>38.706200007256477</v>
      </c>
      <c r="X45" s="13">
        <f t="shared" si="42"/>
        <v>1.5287067174155953</v>
      </c>
      <c r="Y45" s="15">
        <f t="shared" si="43"/>
        <v>462.29696276700889</v>
      </c>
      <c r="Z45" s="15">
        <f t="shared" si="44"/>
        <v>631.59642567000003</v>
      </c>
      <c r="AA45" s="16">
        <f t="shared" si="45"/>
        <v>-99</v>
      </c>
      <c r="AB45" s="16">
        <f t="shared" si="46"/>
        <v>-99</v>
      </c>
      <c r="AC45" s="15">
        <f t="shared" si="47"/>
        <v>965.52569861740881</v>
      </c>
    </row>
    <row r="46" spans="2:29" x14ac:dyDescent="0.2">
      <c r="B46" s="11">
        <v>31</v>
      </c>
      <c r="C46" s="11">
        <v>6.1</v>
      </c>
      <c r="D46" s="24">
        <v>16.899999999999999</v>
      </c>
      <c r="E46" s="17"/>
      <c r="F46" s="13">
        <f t="shared" si="24"/>
        <v>5.6999999999999993</v>
      </c>
      <c r="G46" s="13">
        <f t="shared" si="25"/>
        <v>16.2</v>
      </c>
      <c r="H46" s="10">
        <f t="shared" si="26"/>
        <v>998.4</v>
      </c>
      <c r="I46" s="13">
        <f t="shared" si="27"/>
        <v>0.47803728920681432</v>
      </c>
      <c r="J46" s="10">
        <f t="shared" si="28"/>
        <v>3255</v>
      </c>
      <c r="K46" s="10">
        <f t="shared" si="29"/>
        <v>2256.6</v>
      </c>
      <c r="L46" s="13">
        <f t="shared" si="30"/>
        <v>1.5585049843431298</v>
      </c>
      <c r="M46" s="13">
        <f t="shared" si="31"/>
        <v>1.0804676951363152</v>
      </c>
      <c r="N46" s="15">
        <f t="shared" si="32"/>
        <v>2.0107382188497307</v>
      </c>
      <c r="O46" s="15">
        <f t="shared" si="33"/>
        <v>4.8330576974208981</v>
      </c>
      <c r="P46" s="13">
        <f t="shared" si="34"/>
        <v>364.35</v>
      </c>
      <c r="Q46" s="13">
        <f t="shared" si="35"/>
        <v>1.1330912865008522</v>
      </c>
      <c r="R46" s="13">
        <f t="shared" si="36"/>
        <v>-1</v>
      </c>
      <c r="S46" s="13">
        <f t="shared" si="37"/>
        <v>-1</v>
      </c>
      <c r="T46" s="13">
        <f t="shared" si="38"/>
        <v>-1</v>
      </c>
      <c r="U46" s="13">
        <f t="shared" si="39"/>
        <v>-1</v>
      </c>
      <c r="V46" s="15">
        <f t="shared" si="40"/>
        <v>37.006505498165843</v>
      </c>
      <c r="W46" s="15">
        <f t="shared" si="41"/>
        <v>39.618512138117516</v>
      </c>
      <c r="X46" s="13">
        <f t="shared" si="42"/>
        <v>1.8215858906176663</v>
      </c>
      <c r="Y46" s="15">
        <f t="shared" si="43"/>
        <v>663.69481924654679</v>
      </c>
      <c r="Z46" s="15">
        <f t="shared" si="44"/>
        <v>760.95954900000004</v>
      </c>
      <c r="AA46" s="16">
        <f t="shared" si="45"/>
        <v>-99</v>
      </c>
      <c r="AB46" s="16">
        <f t="shared" si="46"/>
        <v>-99</v>
      </c>
      <c r="AC46" s="15">
        <f t="shared" si="47"/>
        <v>1386.1531777891828</v>
      </c>
    </row>
    <row r="47" spans="2:29" x14ac:dyDescent="0.2">
      <c r="B47" s="20">
        <v>32</v>
      </c>
      <c r="C47" s="11">
        <v>9.4</v>
      </c>
      <c r="D47" s="24">
        <v>25.7</v>
      </c>
      <c r="E47" s="17"/>
      <c r="F47" s="13">
        <f t="shared" si="24"/>
        <v>8.7249999999999996</v>
      </c>
      <c r="G47" s="13">
        <f t="shared" si="25"/>
        <v>25</v>
      </c>
      <c r="H47" s="10">
        <f t="shared" si="26"/>
        <v>1060.8</v>
      </c>
      <c r="I47" s="13">
        <f t="shared" si="27"/>
        <v>0.50791461978224017</v>
      </c>
      <c r="J47" s="10">
        <f t="shared" si="28"/>
        <v>3360</v>
      </c>
      <c r="K47" s="10">
        <f t="shared" si="29"/>
        <v>2299.1999999999998</v>
      </c>
      <c r="L47" s="13">
        <f t="shared" si="30"/>
        <v>1.608779338676779</v>
      </c>
      <c r="M47" s="13">
        <f t="shared" si="31"/>
        <v>1.1008647188945386</v>
      </c>
      <c r="N47" s="15">
        <f t="shared" si="32"/>
        <v>1.9806292921309157</v>
      </c>
      <c r="O47" s="15">
        <f t="shared" si="33"/>
        <v>7.4642099425887283</v>
      </c>
      <c r="P47" s="13">
        <f t="shared" si="34"/>
        <v>564.74249999999995</v>
      </c>
      <c r="Q47" s="13">
        <f t="shared" si="35"/>
        <v>1.5258837679695314</v>
      </c>
      <c r="R47" s="13">
        <f t="shared" si="36"/>
        <v>-1</v>
      </c>
      <c r="S47" s="13">
        <f t="shared" si="37"/>
        <v>-1</v>
      </c>
      <c r="T47" s="13">
        <f t="shared" si="38"/>
        <v>-1</v>
      </c>
      <c r="U47" s="13">
        <f t="shared" si="39"/>
        <v>-1</v>
      </c>
      <c r="V47" s="15">
        <f t="shared" si="40"/>
        <v>39.145152482646211</v>
      </c>
      <c r="W47" s="15">
        <f t="shared" si="41"/>
        <v>40.662680688529264</v>
      </c>
      <c r="X47" s="13">
        <f t="shared" si="42"/>
        <v>2.2265462102413585</v>
      </c>
      <c r="Y47" s="15">
        <f t="shared" si="43"/>
        <v>1257.4252731372303</v>
      </c>
      <c r="Z47" s="15">
        <f t="shared" si="44"/>
        <v>1179.4873009499997</v>
      </c>
      <c r="AA47" s="16">
        <f t="shared" si="45"/>
        <v>-99</v>
      </c>
      <c r="AB47" s="16">
        <f t="shared" si="46"/>
        <v>-99</v>
      </c>
      <c r="AC47" s="15">
        <f t="shared" si="47"/>
        <v>2626.182979958031</v>
      </c>
    </row>
    <row r="48" spans="2:29" x14ac:dyDescent="0.2">
      <c r="B48" s="11">
        <v>33</v>
      </c>
      <c r="C48" s="11">
        <v>9</v>
      </c>
      <c r="D48" s="24">
        <v>25.2</v>
      </c>
      <c r="E48" s="17"/>
      <c r="F48" s="13">
        <f t="shared" si="24"/>
        <v>8.33</v>
      </c>
      <c r="G48" s="13">
        <f t="shared" si="25"/>
        <v>24.5</v>
      </c>
      <c r="H48" s="10">
        <f t="shared" si="26"/>
        <v>1123.2</v>
      </c>
      <c r="I48" s="13">
        <f t="shared" si="27"/>
        <v>0.53779195035766614</v>
      </c>
      <c r="J48" s="10">
        <f t="shared" si="28"/>
        <v>3465</v>
      </c>
      <c r="K48" s="10">
        <f t="shared" si="29"/>
        <v>2341.8000000000002</v>
      </c>
      <c r="L48" s="13">
        <f t="shared" si="30"/>
        <v>1.6590536930104283</v>
      </c>
      <c r="M48" s="13">
        <f t="shared" si="31"/>
        <v>1.1212617426527622</v>
      </c>
      <c r="N48" s="15">
        <f t="shared" si="32"/>
        <v>2.0751499314423736</v>
      </c>
      <c r="O48" s="15">
        <f t="shared" si="33"/>
        <v>6.9494996156802458</v>
      </c>
      <c r="P48" s="13">
        <f t="shared" si="34"/>
        <v>561.09900000000016</v>
      </c>
      <c r="Q48" s="13">
        <f t="shared" si="35"/>
        <v>1.455678860282573</v>
      </c>
      <c r="R48" s="13">
        <f t="shared" si="36"/>
        <v>-1</v>
      </c>
      <c r="S48" s="13">
        <f t="shared" si="37"/>
        <v>-1</v>
      </c>
      <c r="T48" s="13">
        <f t="shared" si="38"/>
        <v>-1</v>
      </c>
      <c r="U48" s="13">
        <f t="shared" si="39"/>
        <v>-1</v>
      </c>
      <c r="V48" s="15">
        <f t="shared" si="40"/>
        <v>38.803861527964848</v>
      </c>
      <c r="W48" s="15">
        <f t="shared" si="41"/>
        <v>40.497196334225698</v>
      </c>
      <c r="X48" s="13">
        <f t="shared" si="42"/>
        <v>2.1619816779180838</v>
      </c>
      <c r="Y48" s="15">
        <f t="shared" si="43"/>
        <v>1213.0857574981592</v>
      </c>
      <c r="Z48" s="15">
        <f t="shared" si="44"/>
        <v>1171.8777054600002</v>
      </c>
      <c r="AA48" s="16">
        <f t="shared" si="45"/>
        <v>-99</v>
      </c>
      <c r="AB48" s="16">
        <f t="shared" si="46"/>
        <v>-99</v>
      </c>
      <c r="AC48" s="15">
        <f t="shared" si="47"/>
        <v>2533.5781279652056</v>
      </c>
    </row>
    <row r="49" spans="1:29" x14ac:dyDescent="0.2">
      <c r="B49" s="20">
        <v>34</v>
      </c>
      <c r="C49" s="11">
        <v>9.1999999999999993</v>
      </c>
      <c r="D49" s="30">
        <v>22.8</v>
      </c>
      <c r="E49" s="17"/>
      <c r="F49" s="13">
        <f t="shared" si="24"/>
        <v>8.6599999999999984</v>
      </c>
      <c r="G49" s="13">
        <f t="shared" si="25"/>
        <v>22.1</v>
      </c>
      <c r="H49" s="10">
        <f t="shared" si="26"/>
        <v>1185.5999999999999</v>
      </c>
      <c r="I49" s="13">
        <f t="shared" si="27"/>
        <v>0.56766928093309199</v>
      </c>
      <c r="J49" s="10">
        <f t="shared" si="28"/>
        <v>3570</v>
      </c>
      <c r="K49" s="10">
        <f t="shared" si="29"/>
        <v>2384.4</v>
      </c>
      <c r="L49" s="13">
        <f t="shared" si="30"/>
        <v>1.7093280473440777</v>
      </c>
      <c r="M49" s="13">
        <f t="shared" si="31"/>
        <v>1.1416587664109856</v>
      </c>
      <c r="N49" s="15">
        <f t="shared" si="32"/>
        <v>1.6608317759842761</v>
      </c>
      <c r="O49" s="15">
        <f t="shared" si="33"/>
        <v>7.0882219426270749</v>
      </c>
      <c r="P49" s="13">
        <f t="shared" si="34"/>
        <v>466.36800000000017</v>
      </c>
      <c r="Q49" s="13">
        <f t="shared" si="35"/>
        <v>1.4748640346405395</v>
      </c>
      <c r="R49" s="13">
        <f t="shared" si="36"/>
        <v>-1</v>
      </c>
      <c r="S49" s="13">
        <f t="shared" si="37"/>
        <v>-1</v>
      </c>
      <c r="T49" s="13">
        <f t="shared" si="38"/>
        <v>-1</v>
      </c>
      <c r="U49" s="13">
        <f t="shared" si="39"/>
        <v>-1</v>
      </c>
      <c r="V49" s="15">
        <f t="shared" si="40"/>
        <v>38.898675895337348</v>
      </c>
      <c r="W49" s="15">
        <f t="shared" si="41"/>
        <v>40.543176310349374</v>
      </c>
      <c r="X49" s="13">
        <f t="shared" si="42"/>
        <v>2.1710512617054718</v>
      </c>
      <c r="Y49" s="15">
        <f t="shared" si="43"/>
        <v>1012.5088348190578</v>
      </c>
      <c r="Z49" s="15">
        <f t="shared" si="44"/>
        <v>974.02822272000026</v>
      </c>
      <c r="AA49" s="16">
        <f t="shared" si="45"/>
        <v>-99</v>
      </c>
      <c r="AB49" s="16">
        <f t="shared" si="46"/>
        <v>-99</v>
      </c>
      <c r="AC49" s="15">
        <f t="shared" si="47"/>
        <v>2114.6652018729951</v>
      </c>
    </row>
    <row r="50" spans="1:29" x14ac:dyDescent="0.2">
      <c r="B50" s="11">
        <v>35</v>
      </c>
      <c r="C50" s="11">
        <v>12.7</v>
      </c>
      <c r="D50" s="29">
        <v>30</v>
      </c>
      <c r="E50" s="17"/>
      <c r="F50" s="13">
        <f t="shared" si="24"/>
        <v>11.975</v>
      </c>
      <c r="G50" s="13">
        <f t="shared" si="25"/>
        <v>29.3</v>
      </c>
      <c r="H50" s="10">
        <f t="shared" si="26"/>
        <v>1248</v>
      </c>
      <c r="I50" s="13">
        <f t="shared" si="27"/>
        <v>0.59754661150851796</v>
      </c>
      <c r="J50" s="10">
        <f t="shared" si="28"/>
        <v>3675</v>
      </c>
      <c r="K50" s="10">
        <f t="shared" si="29"/>
        <v>2427</v>
      </c>
      <c r="L50" s="13">
        <f t="shared" si="30"/>
        <v>1.759602401677727</v>
      </c>
      <c r="M50" s="13">
        <f t="shared" si="31"/>
        <v>1.1620557901692092</v>
      </c>
      <c r="N50" s="15">
        <f t="shared" si="32"/>
        <v>1.5227484928678838</v>
      </c>
      <c r="O50" s="15">
        <f t="shared" si="33"/>
        <v>9.7907978986402959</v>
      </c>
      <c r="P50" s="13">
        <f t="shared" si="34"/>
        <v>601.17750000000012</v>
      </c>
      <c r="Q50" s="13">
        <f t="shared" si="35"/>
        <v>1.815024876447854</v>
      </c>
      <c r="R50" s="13">
        <f t="shared" si="36"/>
        <v>-1</v>
      </c>
      <c r="S50" s="13">
        <f t="shared" si="37"/>
        <v>-1</v>
      </c>
      <c r="T50" s="13">
        <f t="shared" si="38"/>
        <v>-1</v>
      </c>
      <c r="U50" s="13">
        <f t="shared" si="39"/>
        <v>-1</v>
      </c>
      <c r="V50" s="15">
        <f t="shared" si="40"/>
        <v>40.404331048203225</v>
      </c>
      <c r="W50" s="15">
        <f t="shared" si="41"/>
        <v>41.275017825385554</v>
      </c>
      <c r="X50" s="13">
        <f t="shared" si="42"/>
        <v>2.4796015724806666</v>
      </c>
      <c r="Y50" s="15">
        <f t="shared" si="43"/>
        <v>1490.6806743399964</v>
      </c>
      <c r="Z50" s="15">
        <f t="shared" si="44"/>
        <v>1255.5832558500003</v>
      </c>
      <c r="AA50" s="16">
        <f t="shared" si="45"/>
        <v>-99</v>
      </c>
      <c r="AB50" s="16">
        <f t="shared" si="46"/>
        <v>-99</v>
      </c>
      <c r="AC50" s="15">
        <f t="shared" si="47"/>
        <v>3113.3462155860561</v>
      </c>
    </row>
    <row r="51" spans="1:29" x14ac:dyDescent="0.2">
      <c r="B51" s="11"/>
      <c r="C51" s="11"/>
      <c r="D51" s="24"/>
      <c r="E51" s="17"/>
      <c r="F51" s="13"/>
      <c r="G51" s="13"/>
      <c r="H51" s="10"/>
      <c r="I51" s="13"/>
      <c r="J51" s="10"/>
      <c r="K51" s="10"/>
      <c r="L51" s="13"/>
      <c r="M51" s="13"/>
      <c r="N51" s="15"/>
      <c r="O51" s="15"/>
      <c r="P51" s="13"/>
      <c r="Q51" s="13"/>
      <c r="R51" s="13"/>
      <c r="S51" s="13"/>
      <c r="T51" s="13"/>
      <c r="U51" s="13"/>
      <c r="V51" s="15"/>
      <c r="W51" s="15"/>
      <c r="X51" s="13"/>
      <c r="Y51" s="15"/>
      <c r="Z51" s="15"/>
      <c r="AA51" s="16"/>
      <c r="AB51" s="16"/>
      <c r="AC51" s="15"/>
    </row>
    <row r="52" spans="1:29" x14ac:dyDescent="0.2">
      <c r="B52" s="20"/>
      <c r="C52" s="11"/>
      <c r="D52" s="11"/>
      <c r="E52" s="17"/>
      <c r="F52" s="13"/>
      <c r="G52" s="13"/>
      <c r="H52" s="10"/>
      <c r="I52" s="13"/>
      <c r="J52" s="10"/>
      <c r="K52" s="10"/>
      <c r="L52" s="13"/>
      <c r="M52" s="13"/>
      <c r="N52" s="15"/>
      <c r="O52" s="15"/>
      <c r="P52" s="13"/>
      <c r="Q52" s="13"/>
      <c r="R52" s="13"/>
      <c r="S52" s="13"/>
      <c r="T52" s="13"/>
      <c r="U52" s="13"/>
      <c r="V52" s="15"/>
      <c r="W52" s="15"/>
      <c r="X52" s="13"/>
      <c r="Y52" s="15"/>
      <c r="Z52" s="15"/>
      <c r="AA52" s="16"/>
      <c r="AB52" s="16"/>
      <c r="AC52" s="15"/>
    </row>
    <row r="53" spans="1:29" x14ac:dyDescent="0.2">
      <c r="A53" t="s">
        <v>60</v>
      </c>
      <c r="B53" s="11"/>
      <c r="C53" s="11"/>
      <c r="D53" s="11"/>
      <c r="E53" s="17"/>
      <c r="F53" s="13"/>
      <c r="G53" s="13"/>
      <c r="H53" s="10"/>
      <c r="I53" s="13"/>
      <c r="J53" s="10"/>
      <c r="K53" s="10"/>
      <c r="L53" s="13"/>
      <c r="M53" s="13"/>
      <c r="N53" s="15"/>
      <c r="O53" s="15"/>
      <c r="P53" s="13"/>
      <c r="Q53" s="13"/>
      <c r="R53" s="13"/>
      <c r="S53" s="13"/>
      <c r="T53" s="13"/>
      <c r="U53" s="13"/>
      <c r="V53" s="15"/>
      <c r="W53" s="15"/>
      <c r="X53" s="13"/>
      <c r="Y53" s="15"/>
      <c r="Z53" s="15"/>
      <c r="AA53" s="16"/>
      <c r="AB53" s="16"/>
      <c r="AC53" s="15"/>
    </row>
    <row r="54" spans="1:29" x14ac:dyDescent="0.2">
      <c r="B54" s="20"/>
      <c r="C54" s="11"/>
      <c r="D54" s="11"/>
      <c r="E54" s="17"/>
      <c r="F54" s="13"/>
      <c r="G54" s="13"/>
      <c r="H54" s="10"/>
      <c r="I54" s="13"/>
      <c r="J54" s="10"/>
      <c r="K54" s="10"/>
      <c r="L54" s="13"/>
      <c r="M54" s="13"/>
      <c r="N54" s="15"/>
      <c r="O54" s="15"/>
      <c r="P54" s="13"/>
      <c r="Q54" s="13"/>
      <c r="R54" s="13"/>
      <c r="S54" s="13"/>
      <c r="T54" s="13"/>
      <c r="U54" s="13"/>
      <c r="V54" s="15"/>
      <c r="W54" s="15"/>
      <c r="X54" s="13"/>
      <c r="Y54" s="15"/>
      <c r="Z54" s="15"/>
      <c r="AA54" s="16"/>
      <c r="AB54" s="16"/>
      <c r="AC54" s="15"/>
    </row>
    <row r="55" spans="1:29" x14ac:dyDescent="0.2">
      <c r="B55" s="11"/>
      <c r="C55" s="28"/>
      <c r="D55" s="11"/>
      <c r="E55" s="17"/>
      <c r="F55" s="13"/>
      <c r="G55" s="13"/>
      <c r="H55" s="10"/>
      <c r="I55" s="13"/>
      <c r="J55" s="10"/>
      <c r="K55" s="10"/>
      <c r="L55" s="13"/>
      <c r="M55" s="13"/>
      <c r="N55" s="15"/>
      <c r="O55" s="15"/>
      <c r="P55" s="13"/>
      <c r="Q55" s="13"/>
      <c r="R55" s="13"/>
      <c r="S55" s="13"/>
      <c r="T55" s="13"/>
      <c r="U55" s="13"/>
      <c r="V55" s="15"/>
      <c r="W55" s="15"/>
      <c r="X55" s="13"/>
      <c r="Y55" s="15"/>
      <c r="Z55" s="15"/>
      <c r="AA55" s="16"/>
      <c r="AB55" s="16"/>
      <c r="AC55" s="15"/>
    </row>
    <row r="56" spans="1:29" x14ac:dyDescent="0.2">
      <c r="B56" s="20"/>
      <c r="C56" s="28"/>
      <c r="D56" s="11"/>
      <c r="E56" s="17"/>
      <c r="F56" s="13"/>
      <c r="G56" s="13"/>
      <c r="H56" s="10"/>
      <c r="I56" s="13"/>
      <c r="J56" s="10"/>
      <c r="K56" s="10"/>
      <c r="L56" s="13"/>
      <c r="M56" s="13"/>
      <c r="N56" s="15"/>
      <c r="O56" s="15"/>
      <c r="P56" s="13"/>
      <c r="Q56" s="13"/>
      <c r="R56" s="13"/>
      <c r="S56" s="13"/>
      <c r="T56" s="13"/>
      <c r="U56" s="13"/>
      <c r="V56" s="15"/>
      <c r="W56" s="15"/>
      <c r="X56" s="13"/>
      <c r="Y56" s="15"/>
      <c r="Z56" s="15"/>
      <c r="AA56" s="16"/>
      <c r="AB56" s="16"/>
      <c r="AC56" s="15"/>
    </row>
    <row r="57" spans="1:29" x14ac:dyDescent="0.2">
      <c r="B57" s="11"/>
      <c r="C57" s="28"/>
      <c r="D57" s="11"/>
      <c r="E57" s="17"/>
      <c r="F57" s="13"/>
      <c r="G57" s="13"/>
      <c r="H57" s="10"/>
      <c r="I57" s="13"/>
      <c r="J57" s="10"/>
      <c r="K57" s="10"/>
      <c r="L57" s="13"/>
      <c r="M57" s="13"/>
      <c r="N57" s="15"/>
      <c r="O57" s="15"/>
      <c r="P57" s="13"/>
      <c r="Q57" s="13"/>
      <c r="R57" s="13"/>
      <c r="S57" s="13"/>
      <c r="T57" s="13"/>
      <c r="U57" s="13"/>
      <c r="V57" s="15"/>
      <c r="W57" s="15"/>
      <c r="X57" s="13"/>
      <c r="Y57" s="15"/>
      <c r="Z57" s="15"/>
      <c r="AA57" s="16"/>
      <c r="AB57" s="16"/>
      <c r="AC57" s="15"/>
    </row>
    <row r="58" spans="1:29" x14ac:dyDescent="0.2">
      <c r="B58" s="20"/>
      <c r="C58" s="28"/>
      <c r="D58" s="11"/>
      <c r="E58" s="17"/>
      <c r="F58" s="13"/>
      <c r="G58" s="13"/>
      <c r="H58" s="10"/>
      <c r="I58" s="13"/>
      <c r="J58" s="10"/>
      <c r="K58" s="10"/>
      <c r="L58" s="13"/>
      <c r="M58" s="13"/>
      <c r="N58" s="15"/>
      <c r="O58" s="15"/>
      <c r="P58" s="13"/>
      <c r="Q58" s="13"/>
      <c r="R58" s="13"/>
      <c r="S58" s="13"/>
      <c r="T58" s="13"/>
      <c r="U58" s="13"/>
      <c r="V58" s="15"/>
      <c r="W58" s="15"/>
      <c r="X58" s="13"/>
      <c r="Y58" s="15"/>
      <c r="Z58" s="15"/>
      <c r="AA58" s="16"/>
      <c r="AB58" s="16"/>
      <c r="AC58" s="15"/>
    </row>
    <row r="59" spans="1:29" x14ac:dyDescent="0.2">
      <c r="B59" s="11"/>
      <c r="C59" s="28"/>
      <c r="D59" s="11"/>
      <c r="E59" s="17"/>
      <c r="F59" s="13"/>
      <c r="G59" s="13"/>
      <c r="H59" s="10"/>
      <c r="I59" s="13"/>
      <c r="J59" s="10"/>
      <c r="K59" s="10"/>
      <c r="L59" s="13"/>
      <c r="M59" s="13"/>
      <c r="N59" s="15"/>
      <c r="O59" s="15"/>
      <c r="P59" s="13"/>
      <c r="Q59" s="13"/>
      <c r="R59" s="13"/>
      <c r="S59" s="13"/>
      <c r="T59" s="13"/>
      <c r="U59" s="13"/>
      <c r="V59" s="15"/>
      <c r="W59" s="15"/>
      <c r="X59" s="13"/>
      <c r="Y59" s="15"/>
      <c r="Z59" s="15"/>
      <c r="AA59" s="16"/>
      <c r="AB59" s="16"/>
      <c r="AC59" s="15"/>
    </row>
    <row r="60" spans="1:29" x14ac:dyDescent="0.2">
      <c r="B60" s="11"/>
      <c r="C60" s="28"/>
      <c r="D60" s="11"/>
      <c r="E60" s="17"/>
      <c r="F60" s="13"/>
      <c r="G60" s="13"/>
      <c r="H60" s="10"/>
      <c r="I60" s="13"/>
      <c r="J60" s="10"/>
      <c r="K60" s="10"/>
      <c r="L60" s="13"/>
      <c r="M60" s="13"/>
      <c r="N60" s="15"/>
      <c r="O60" s="15"/>
      <c r="P60" s="13"/>
      <c r="Q60" s="13"/>
      <c r="R60" s="13"/>
      <c r="S60" s="13"/>
      <c r="T60" s="13"/>
      <c r="U60" s="13"/>
      <c r="V60" s="15"/>
      <c r="W60" s="15"/>
      <c r="X60" s="13"/>
      <c r="Y60" s="15"/>
      <c r="Z60" s="15"/>
      <c r="AA60" s="16"/>
      <c r="AB60" s="16"/>
      <c r="AC60" s="15"/>
    </row>
    <row r="61" spans="1:29" x14ac:dyDescent="0.2">
      <c r="B61" s="11"/>
      <c r="C61" s="28"/>
      <c r="D61" s="11"/>
      <c r="E61" s="17"/>
      <c r="F61" s="13"/>
      <c r="G61" s="13"/>
      <c r="H61" s="10"/>
      <c r="I61" s="13"/>
      <c r="J61" s="10"/>
      <c r="K61" s="10"/>
      <c r="L61" s="13"/>
      <c r="M61" s="13"/>
      <c r="N61" s="15"/>
      <c r="O61" s="15"/>
      <c r="P61" s="13"/>
      <c r="Q61" s="13"/>
      <c r="R61" s="13"/>
      <c r="S61" s="13"/>
      <c r="T61" s="13"/>
      <c r="U61" s="13"/>
      <c r="V61" s="15"/>
      <c r="W61" s="15"/>
      <c r="X61" s="13"/>
      <c r="Y61" s="15"/>
      <c r="Z61" s="15"/>
      <c r="AA61" s="16"/>
      <c r="AB61" s="16"/>
      <c r="AC61" s="15"/>
    </row>
    <row r="62" spans="1:29" x14ac:dyDescent="0.2">
      <c r="B62" s="11"/>
      <c r="C62" s="28"/>
      <c r="D62" s="11"/>
      <c r="E62" s="17"/>
      <c r="F62" s="13"/>
      <c r="G62" s="13"/>
      <c r="H62" s="10"/>
      <c r="I62" s="13"/>
      <c r="J62" s="10"/>
      <c r="K62" s="10"/>
      <c r="L62" s="13"/>
      <c r="M62" s="13"/>
      <c r="N62" s="15"/>
      <c r="O62" s="15"/>
      <c r="P62" s="13"/>
      <c r="Q62" s="13"/>
      <c r="R62" s="13"/>
      <c r="S62" s="13"/>
      <c r="T62" s="13"/>
      <c r="U62" s="13"/>
      <c r="V62" s="15"/>
      <c r="W62" s="15"/>
      <c r="X62" s="13"/>
      <c r="Y62" s="15"/>
      <c r="Z62" s="15"/>
      <c r="AA62" s="16"/>
      <c r="AB62" s="16"/>
      <c r="AC62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view="pageBreakPreview" zoomScale="75" zoomScaleNormal="75" workbookViewId="0">
      <selection activeCell="U13" sqref="U13"/>
    </sheetView>
  </sheetViews>
  <sheetFormatPr defaultRowHeight="12.75" x14ac:dyDescent="0.2"/>
  <sheetData>
    <row r="1" spans="1:24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8" x14ac:dyDescent="0.25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">
      <c r="A5" s="21"/>
      <c r="B5" s="21"/>
      <c r="C5" s="21"/>
      <c r="D5" s="21"/>
      <c r="E5" s="21"/>
      <c r="F5" s="23" t="s">
        <v>36</v>
      </c>
      <c r="G5" s="21" t="str">
        <f>'Data Entry'!D8</f>
        <v>DMT-B41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">
      <c r="A6" s="21"/>
      <c r="B6" s="21"/>
      <c r="C6" s="21"/>
      <c r="D6" s="21"/>
      <c r="E6" s="21"/>
      <c r="F6" s="23" t="s">
        <v>37</v>
      </c>
      <c r="G6" s="21" t="str">
        <f>'Data Entry'!D5</f>
        <v>Carolina Crossroads Proect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">
      <c r="A7" s="21"/>
      <c r="B7" s="21"/>
      <c r="C7" s="21"/>
      <c r="D7" s="21"/>
      <c r="E7" s="21"/>
      <c r="F7" s="23" t="s">
        <v>38</v>
      </c>
      <c r="G7" s="21" t="str">
        <f>'Data Entry'!D6</f>
        <v>Columbia,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">
      <c r="A8" s="21"/>
      <c r="B8" s="21"/>
      <c r="C8" s="21"/>
      <c r="D8" s="21"/>
      <c r="E8" s="21"/>
      <c r="F8" s="23" t="s">
        <v>39</v>
      </c>
      <c r="G8" s="21" t="str">
        <f>'Data Entry'!D4</f>
        <v>1461-16-047.2B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35</v>
      </c>
      <c r="V13">
        <v>0.6</v>
      </c>
      <c r="W13">
        <v>1.8</v>
      </c>
      <c r="X13">
        <v>3.3</v>
      </c>
    </row>
    <row r="14" spans="1:24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50"/>
  <sheetViews>
    <sheetView zoomScaleNormal="100" zoomScaleSheetLayoutView="100" workbookViewId="0">
      <selection activeCell="E10" sqref="E10"/>
    </sheetView>
  </sheetViews>
  <sheetFormatPr defaultRowHeight="12.75" x14ac:dyDescent="0.2"/>
  <cols>
    <col min="6" max="7" width="0" hidden="1" customWidth="1"/>
    <col min="9" max="9" width="0" hidden="1" customWidth="1"/>
    <col min="12" max="13" width="0" hidden="1" customWidth="1"/>
    <col min="14" max="15" width="9.28515625" bestFit="1" customWidth="1"/>
    <col min="16" max="16" width="9.28515625" hidden="1" customWidth="1"/>
    <col min="17" max="19" width="9.28515625" bestFit="1" customWidth="1"/>
    <col min="20" max="21" width="9.28515625" hidden="1" customWidth="1"/>
    <col min="22" max="23" width="9.28515625" bestFit="1" customWidth="1"/>
    <col min="24" max="25" width="9.28515625" hidden="1" customWidth="1"/>
    <col min="26" max="26" width="9.28515625" bestFit="1" customWidth="1"/>
    <col min="27" max="29" width="9.5703125" bestFit="1" customWidth="1"/>
  </cols>
  <sheetData>
    <row r="2" spans="1:29" ht="14.25" x14ac:dyDescent="0.2">
      <c r="A2" t="s">
        <v>57</v>
      </c>
      <c r="Q2" s="27">
        <v>1</v>
      </c>
      <c r="R2" t="s">
        <v>51</v>
      </c>
    </row>
    <row r="3" spans="1:29" ht="14.25" x14ac:dyDescent="0.2">
      <c r="Q3" s="27">
        <v>2</v>
      </c>
      <c r="R3" t="s">
        <v>53</v>
      </c>
    </row>
    <row r="4" spans="1:29" ht="14.25" x14ac:dyDescent="0.2">
      <c r="C4" s="8" t="str">
        <f>'Data Entry'!C4</f>
        <v>Job No:</v>
      </c>
      <c r="D4" s="25" t="str">
        <f>'Data Entry'!D4</f>
        <v>1461-16-047.2B</v>
      </c>
      <c r="Q4" s="27">
        <v>3</v>
      </c>
      <c r="R4" t="s">
        <v>55</v>
      </c>
    </row>
    <row r="5" spans="1:29" ht="14.25" x14ac:dyDescent="0.2">
      <c r="C5" s="8" t="str">
        <f>'Data Entry'!C5</f>
        <v>Job Name:</v>
      </c>
      <c r="D5" s="25" t="str">
        <f>'Data Entry'!D5</f>
        <v>Carolina Crossroads Proect</v>
      </c>
      <c r="Q5" s="27">
        <v>4</v>
      </c>
      <c r="R5" t="s">
        <v>52</v>
      </c>
    </row>
    <row r="6" spans="1:29" ht="14.25" x14ac:dyDescent="0.2">
      <c r="C6" s="8" t="str">
        <f>'Data Entry'!C6</f>
        <v>Job Location:</v>
      </c>
      <c r="D6" s="25" t="str">
        <f>'Data Entry'!D6</f>
        <v>Columbia, SC</v>
      </c>
      <c r="Q6" s="27">
        <v>5</v>
      </c>
      <c r="R6" t="s">
        <v>54</v>
      </c>
    </row>
    <row r="7" spans="1:29" ht="14.25" x14ac:dyDescent="0.2">
      <c r="C7" s="8" t="str">
        <f>'Data Entry'!C7</f>
        <v>Date:</v>
      </c>
      <c r="D7" s="26">
        <f>'Data Entry'!D7</f>
        <v>43256</v>
      </c>
      <c r="Q7" s="27">
        <v>6</v>
      </c>
      <c r="R7" t="s">
        <v>55</v>
      </c>
    </row>
    <row r="8" spans="1:29" ht="14.25" x14ac:dyDescent="0.2">
      <c r="C8" s="8" t="str">
        <f>'Data Entry'!C8</f>
        <v>Sounding No:</v>
      </c>
      <c r="D8" s="25" t="str">
        <f>'Data Entry'!D8</f>
        <v>DMT-B41</v>
      </c>
      <c r="Q8" s="27">
        <v>7</v>
      </c>
      <c r="R8" t="s">
        <v>56</v>
      </c>
    </row>
    <row r="9" spans="1:29" x14ac:dyDescent="0.2">
      <c r="C9" s="8" t="str">
        <f>'Data Entry'!C9</f>
        <v>Ground Water Depth (ft):</v>
      </c>
      <c r="D9" s="25">
        <f>'Data Entry'!D9</f>
        <v>15</v>
      </c>
    </row>
    <row r="10" spans="1:29" x14ac:dyDescent="0.2">
      <c r="C10" s="8"/>
      <c r="D10" s="25"/>
    </row>
    <row r="11" spans="1:29" x14ac:dyDescent="0.2">
      <c r="C11" s="8"/>
      <c r="D11" s="25"/>
    </row>
    <row r="14" spans="1:29" ht="15.75" x14ac:dyDescent="0.3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6.5" thickBot="1" x14ac:dyDescent="0.35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5" thickTop="1" x14ac:dyDescent="0.2">
      <c r="A16" s="10"/>
      <c r="B16" s="10">
        <f>'Data Entry'!B16</f>
        <v>1</v>
      </c>
      <c r="C16" s="10">
        <f>'Data Entry'!C16</f>
        <v>3.5</v>
      </c>
      <c r="D16" s="10">
        <f>'Data Entry'!D16</f>
        <v>30</v>
      </c>
      <c r="E16" s="10">
        <f>'Data Entry'!E16</f>
        <v>0</v>
      </c>
      <c r="F16" s="10">
        <f>'Data Entry'!F16</f>
        <v>2.3150000000000004</v>
      </c>
      <c r="G16" s="10">
        <f>'Data Entry'!G16</f>
        <v>29.3</v>
      </c>
      <c r="H16" s="10">
        <f>'Data Entry'!H16</f>
        <v>0</v>
      </c>
      <c r="I16" s="10">
        <f>'Data Entry'!I16</f>
        <v>0</v>
      </c>
      <c r="J16" s="10">
        <f>'Data Entry'!J16</f>
        <v>105</v>
      </c>
      <c r="K16" s="10">
        <f>'Data Entry'!K16</f>
        <v>105</v>
      </c>
      <c r="L16">
        <f>'Data Entry'!L16</f>
        <v>5.0274354333649345E-2</v>
      </c>
      <c r="M16">
        <f>'Data Entry'!M16</f>
        <v>5.0274354333649345E-2</v>
      </c>
      <c r="N16" s="13">
        <f>'Data Entry'!N16</f>
        <v>11.656587473002158</v>
      </c>
      <c r="O16" s="15">
        <f>'Data Entry'!O16</f>
        <v>46.047334285714292</v>
      </c>
      <c r="P16" s="15">
        <f>'Data Entry'!P16</f>
        <v>936.37950000000001</v>
      </c>
      <c r="Q16" s="15">
        <f>'Data Entry'!Q16</f>
        <v>4.39969164632919</v>
      </c>
      <c r="R16" s="15">
        <f>'Data Entry'!R16</f>
        <v>-1</v>
      </c>
      <c r="S16" s="15">
        <f>'Data Entry'!S16</f>
        <v>-1</v>
      </c>
      <c r="T16" s="15" t="str">
        <f>IF('Data Entry'!T16=-1,"",'Data Entry'!T16)</f>
        <v/>
      </c>
      <c r="U16" s="15" t="str">
        <f>IF('Data Entry'!U16=-1,"",'Data Entry'!U16)</f>
        <v/>
      </c>
      <c r="V16" s="15">
        <f>IF('Data Entry'!V16=-99,"",'Data Entry'!V16)</f>
        <v>46.473662312983251</v>
      </c>
      <c r="W16" s="15">
        <f>IF('Data Entry'!W16=-99,"",'Data Entry'!W16)</f>
        <v>44.540726377148978</v>
      </c>
      <c r="X16" s="15">
        <f>'Data Entry'!X16</f>
        <v>3.9457857961163771</v>
      </c>
      <c r="Y16" s="15">
        <f>'Data Entry'!Y16</f>
        <v>3694.7529308745552</v>
      </c>
      <c r="Z16" s="15">
        <f>'Data Entry'!Z16</f>
        <v>1955.66604093</v>
      </c>
      <c r="AA16" s="15" t="str">
        <f>IF('Data Entry'!AA16=-99,"",'Data Entry'!AA16)</f>
        <v/>
      </c>
      <c r="AB16" s="15" t="str">
        <f>IF('Data Entry'!AB16=-99,"",'Data Entry'!AB16)</f>
        <v/>
      </c>
      <c r="AC16" s="15">
        <f>'Data Entry'!AC16</f>
        <v>7716.6392862487437</v>
      </c>
    </row>
    <row r="17" spans="1:29" x14ac:dyDescent="0.2">
      <c r="A17" s="10"/>
      <c r="B17" s="10">
        <f>'Data Entry'!B17</f>
        <v>2</v>
      </c>
      <c r="C17" s="10">
        <f>'Data Entry'!C17</f>
        <v>0.8</v>
      </c>
      <c r="D17" s="10">
        <f>'Data Entry'!D17</f>
        <v>8.9</v>
      </c>
      <c r="E17" s="10">
        <f>'Data Entry'!E17</f>
        <v>0</v>
      </c>
      <c r="F17" s="10">
        <f>'Data Entry'!F17</f>
        <v>0.53499999999999992</v>
      </c>
      <c r="G17" s="10">
        <f>'Data Entry'!G17</f>
        <v>8.2000000000000011</v>
      </c>
      <c r="H17" s="10">
        <f>'Data Entry'!H17</f>
        <v>0</v>
      </c>
      <c r="I17" s="10">
        <f>'Data Entry'!I17</f>
        <v>0</v>
      </c>
      <c r="J17" s="10">
        <f>'Data Entry'!J17</f>
        <v>210</v>
      </c>
      <c r="K17" s="10">
        <f>'Data Entry'!K17</f>
        <v>210</v>
      </c>
      <c r="L17">
        <f>'Data Entry'!L17</f>
        <v>0.10054870866729869</v>
      </c>
      <c r="M17">
        <f>'Data Entry'!M17</f>
        <v>0.10054870866729869</v>
      </c>
      <c r="N17" s="13">
        <f>'Data Entry'!N17</f>
        <v>14.327102803738322</v>
      </c>
      <c r="O17" s="15">
        <f>'Data Entry'!O17</f>
        <v>5.320804285714285</v>
      </c>
      <c r="P17" s="15">
        <f>'Data Entry'!P17</f>
        <v>265.97550000000007</v>
      </c>
      <c r="Q17" s="15">
        <f>'Data Entry'!Q17</f>
        <v>1.2132030128646787</v>
      </c>
      <c r="R17" s="15">
        <f>'Data Entry'!R17</f>
        <v>-1</v>
      </c>
      <c r="S17" s="15">
        <f>'Data Entry'!S17</f>
        <v>-1</v>
      </c>
      <c r="T17" s="15" t="str">
        <f>IF('Data Entry'!T17=-1,"",'Data Entry'!T17)</f>
        <v/>
      </c>
      <c r="U17" s="15" t="str">
        <f>IF('Data Entry'!U17=-1,"",'Data Entry'!U17)</f>
        <v/>
      </c>
      <c r="V17" s="15">
        <f>IF('Data Entry'!V17=-99,"",'Data Entry'!V17)</f>
        <v>37.492478018274234</v>
      </c>
      <c r="W17" s="15">
        <f>IF('Data Entry'!W17=-99,"",'Data Entry'!W17)</f>
        <v>39.858205212509382</v>
      </c>
      <c r="X17" s="15">
        <f>'Data Entry'!X17</f>
        <v>1.9519545692692819</v>
      </c>
      <c r="Y17" s="15">
        <f>'Data Entry'!Y17</f>
        <v>519.17209253868202</v>
      </c>
      <c r="Z17" s="15">
        <f>'Data Entry'!Z17</f>
        <v>555.50047077000011</v>
      </c>
      <c r="AA17" s="15" t="str">
        <f>IF('Data Entry'!AA17=-99,"",'Data Entry'!AA17)</f>
        <v/>
      </c>
      <c r="AB17" s="15" t="str">
        <f>IF('Data Entry'!AB17=-99,"",'Data Entry'!AB17)</f>
        <v/>
      </c>
      <c r="AC17" s="15">
        <f>'Data Entry'!AC17</f>
        <v>1084.311682150739</v>
      </c>
    </row>
    <row r="18" spans="1:29" x14ac:dyDescent="0.2">
      <c r="A18" s="10"/>
      <c r="B18" s="10">
        <f>'Data Entry'!B18</f>
        <v>3</v>
      </c>
      <c r="C18" s="10">
        <f>'Data Entry'!C18</f>
        <v>4.5999999999999996</v>
      </c>
      <c r="D18" s="10">
        <f>'Data Entry'!D18</f>
        <v>11.3</v>
      </c>
      <c r="E18" s="10">
        <f>'Data Entry'!E18</f>
        <v>0</v>
      </c>
      <c r="F18" s="10">
        <f>'Data Entry'!F18</f>
        <v>4.4049999999999994</v>
      </c>
      <c r="G18" s="10">
        <f>'Data Entry'!G18</f>
        <v>10.600000000000001</v>
      </c>
      <c r="H18" s="10">
        <f>'Data Entry'!H18</f>
        <v>0</v>
      </c>
      <c r="I18" s="10">
        <f>'Data Entry'!I18</f>
        <v>0</v>
      </c>
      <c r="J18" s="10">
        <f>'Data Entry'!J18</f>
        <v>315</v>
      </c>
      <c r="K18" s="10">
        <f>'Data Entry'!K18</f>
        <v>315</v>
      </c>
      <c r="L18">
        <f>'Data Entry'!L18</f>
        <v>0.15082306300094803</v>
      </c>
      <c r="M18">
        <f>'Data Entry'!M18</f>
        <v>0.15082306300094803</v>
      </c>
      <c r="N18" s="13">
        <f>'Data Entry'!N18</f>
        <v>1.4063564131668564</v>
      </c>
      <c r="O18" s="15">
        <f>'Data Entry'!O18</f>
        <v>29.206408571428568</v>
      </c>
      <c r="P18" s="15">
        <f>'Data Entry'!P18</f>
        <v>214.96650000000008</v>
      </c>
      <c r="Q18" s="15">
        <f>'Data Entry'!Q18</f>
        <v>3.436563991306214</v>
      </c>
      <c r="R18" s="15">
        <f>'Data Entry'!R18</f>
        <v>-1</v>
      </c>
      <c r="S18" s="15">
        <f>'Data Entry'!S18</f>
        <v>-1</v>
      </c>
      <c r="T18" s="15" t="str">
        <f>IF('Data Entry'!T18=-1,"",'Data Entry'!T18)</f>
        <v/>
      </c>
      <c r="U18" s="15" t="str">
        <f>IF('Data Entry'!U18=-1,"",'Data Entry'!U18)</f>
        <v/>
      </c>
      <c r="V18" s="15">
        <f>IF('Data Entry'!V18=-99,"",'Data Entry'!V18)</f>
        <v>44.885966006184823</v>
      </c>
      <c r="W18" s="15">
        <f>IF('Data Entry'!W18=-99,"",'Data Entry'!W18)</f>
        <v>43.598730286479793</v>
      </c>
      <c r="X18" s="15">
        <f>'Data Entry'!X18</f>
        <v>3.5147423807466396</v>
      </c>
      <c r="Y18" s="15">
        <f>'Data Entry'!Y18</f>
        <v>755.55186799077273</v>
      </c>
      <c r="Z18" s="15">
        <f>'Data Entry'!Z18</f>
        <v>448.96613391000017</v>
      </c>
      <c r="AA18" s="15" t="str">
        <f>IF('Data Entry'!AA18=-99,"",'Data Entry'!AA18)</f>
        <v/>
      </c>
      <c r="AB18" s="15" t="str">
        <f>IF('Data Entry'!AB18=-99,"",'Data Entry'!AB18)</f>
        <v/>
      </c>
      <c r="AC18" s="15">
        <f>'Data Entry'!AC18</f>
        <v>1578.0002983734485</v>
      </c>
    </row>
    <row r="19" spans="1:29" x14ac:dyDescent="0.2">
      <c r="A19" s="10"/>
      <c r="B19" s="10">
        <f>'Data Entry'!B19</f>
        <v>4</v>
      </c>
      <c r="C19" s="10">
        <f>'Data Entry'!C19</f>
        <v>1.7</v>
      </c>
      <c r="D19" s="10">
        <f>'Data Entry'!D19</f>
        <v>8.4</v>
      </c>
      <c r="E19" s="10">
        <f>'Data Entry'!E19</f>
        <v>0</v>
      </c>
      <c r="F19" s="10">
        <f>'Data Entry'!F19</f>
        <v>1.5050000000000001</v>
      </c>
      <c r="G19" s="10">
        <f>'Data Entry'!G19</f>
        <v>7.7</v>
      </c>
      <c r="H19" s="10">
        <f>'Data Entry'!H19</f>
        <v>0</v>
      </c>
      <c r="I19" s="10">
        <f>'Data Entry'!I19</f>
        <v>0</v>
      </c>
      <c r="J19" s="10">
        <f>'Data Entry'!J19</f>
        <v>420</v>
      </c>
      <c r="K19" s="10">
        <f>'Data Entry'!K19</f>
        <v>420</v>
      </c>
      <c r="L19">
        <f>'Data Entry'!L19</f>
        <v>0.20109741733459738</v>
      </c>
      <c r="M19">
        <f>'Data Entry'!M19</f>
        <v>0.20109741733459738</v>
      </c>
      <c r="N19" s="13">
        <f>'Data Entry'!N19</f>
        <v>4.1162790697674421</v>
      </c>
      <c r="O19" s="15">
        <f>'Data Entry'!O19</f>
        <v>7.4839350000000007</v>
      </c>
      <c r="P19" s="15">
        <f>'Data Entry'!P19</f>
        <v>214.96650000000002</v>
      </c>
      <c r="Q19" s="15">
        <f>'Data Entry'!Q19</f>
        <v>1.5285223340361052</v>
      </c>
      <c r="R19" s="15">
        <f>'Data Entry'!R19</f>
        <v>-1</v>
      </c>
      <c r="S19" s="15">
        <f>'Data Entry'!S19</f>
        <v>-1</v>
      </c>
      <c r="T19" s="15" t="str">
        <f>IF('Data Entry'!T19=-1,"",'Data Entry'!T19)</f>
        <v/>
      </c>
      <c r="U19" s="15" t="str">
        <f>IF('Data Entry'!U19=-1,"",'Data Entry'!U19)</f>
        <v/>
      </c>
      <c r="V19" s="15">
        <f>IF('Data Entry'!V19=-99,"",'Data Entry'!V19)</f>
        <v>39.15768123569142</v>
      </c>
      <c r="W19" s="15">
        <f>IF('Data Entry'!W19=-99,"",'Data Entry'!W19)</f>
        <v>40.668755258013768</v>
      </c>
      <c r="X19" s="15">
        <f>'Data Entry'!X19</f>
        <v>2.2482600137585873</v>
      </c>
      <c r="Y19" s="15">
        <f>'Data Entry'!Y19</f>
        <v>483.30058624763541</v>
      </c>
      <c r="Z19" s="15">
        <f>'Data Entry'!Z19</f>
        <v>448.96613391000005</v>
      </c>
      <c r="AA19" s="15" t="str">
        <f>IF('Data Entry'!AA19=-99,"",'Data Entry'!AA19)</f>
        <v/>
      </c>
      <c r="AB19" s="15" t="str">
        <f>IF('Data Entry'!AB19=-99,"",'Data Entry'!AB19)</f>
        <v/>
      </c>
      <c r="AC19" s="15">
        <f>'Data Entry'!AC19</f>
        <v>1009.3926064016364</v>
      </c>
    </row>
    <row r="20" spans="1:29" x14ac:dyDescent="0.2">
      <c r="A20" s="10"/>
      <c r="B20" s="10">
        <f>'Data Entry'!B20</f>
        <v>5</v>
      </c>
      <c r="C20" s="10">
        <f>'Data Entry'!C20</f>
        <v>8.5</v>
      </c>
      <c r="D20" s="10">
        <f>'Data Entry'!D20</f>
        <v>23.2</v>
      </c>
      <c r="E20" s="10">
        <f>'Data Entry'!E20</f>
        <v>0</v>
      </c>
      <c r="F20" s="10">
        <f>'Data Entry'!F20</f>
        <v>7.9049999999999994</v>
      </c>
      <c r="G20" s="10">
        <f>'Data Entry'!G20</f>
        <v>22.5</v>
      </c>
      <c r="H20" s="10">
        <f>'Data Entry'!H20</f>
        <v>0</v>
      </c>
      <c r="I20" s="10">
        <f>'Data Entry'!I20</f>
        <v>0</v>
      </c>
      <c r="J20" s="10">
        <f>'Data Entry'!J20</f>
        <v>525</v>
      </c>
      <c r="K20" s="10">
        <f>'Data Entry'!K20</f>
        <v>525</v>
      </c>
      <c r="L20">
        <f>'Data Entry'!L20</f>
        <v>0.2513717716682467</v>
      </c>
      <c r="M20">
        <f>'Data Entry'!M20</f>
        <v>0.2513717716682467</v>
      </c>
      <c r="N20" s="13">
        <f>'Data Entry'!N20</f>
        <v>1.8462998102466794</v>
      </c>
      <c r="O20" s="15">
        <f>'Data Entry'!O20</f>
        <v>31.447445142857141</v>
      </c>
      <c r="P20" s="15">
        <f>'Data Entry'!P20</f>
        <v>506.44650000000007</v>
      </c>
      <c r="Q20" s="15">
        <f>'Data Entry'!Q20</f>
        <v>3.5792873393479048</v>
      </c>
      <c r="R20" s="15">
        <f>'Data Entry'!R20</f>
        <v>-1</v>
      </c>
      <c r="S20" s="15">
        <f>'Data Entry'!S20</f>
        <v>-1</v>
      </c>
      <c r="T20" s="15" t="str">
        <f>IF('Data Entry'!T20=-1,"",'Data Entry'!T20)</f>
        <v/>
      </c>
      <c r="U20" s="15" t="str">
        <f>IF('Data Entry'!U20=-1,"",'Data Entry'!U20)</f>
        <v/>
      </c>
      <c r="V20" s="15">
        <f>IF('Data Entry'!V20=-99,"",'Data Entry'!V20)</f>
        <v>45.154946312201666</v>
      </c>
      <c r="W20" s="15">
        <f>IF('Data Entry'!W20=-99,"",'Data Entry'!W20)</f>
        <v>43.7520171153297</v>
      </c>
      <c r="X20" s="15">
        <f>'Data Entry'!X20</f>
        <v>3.584736102696934</v>
      </c>
      <c r="Y20" s="15">
        <f>'Data Entry'!Y20</f>
        <v>1815.477052634503</v>
      </c>
      <c r="Z20" s="15">
        <f>'Data Entry'!Z20</f>
        <v>1057.7337731100001</v>
      </c>
      <c r="AA20" s="15" t="str">
        <f>IF('Data Entry'!AA20=-99,"",'Data Entry'!AA20)</f>
        <v/>
      </c>
      <c r="AB20" s="15" t="str">
        <f>IF('Data Entry'!AB20=-99,"",'Data Entry'!AB20)</f>
        <v/>
      </c>
      <c r="AC20" s="15">
        <f>'Data Entry'!AC20</f>
        <v>3791.696443509265</v>
      </c>
    </row>
    <row r="21" spans="1:29" x14ac:dyDescent="0.2">
      <c r="A21" s="10"/>
      <c r="B21" s="10">
        <f>'Data Entry'!B21</f>
        <v>6</v>
      </c>
      <c r="C21" s="10">
        <f>'Data Entry'!C21</f>
        <v>9.5</v>
      </c>
      <c r="D21" s="10">
        <f>'Data Entry'!D21</f>
        <v>20.8</v>
      </c>
      <c r="E21" s="10">
        <f>'Data Entry'!E21</f>
        <v>0</v>
      </c>
      <c r="F21" s="10">
        <f>'Data Entry'!F21</f>
        <v>9.0749999999999993</v>
      </c>
      <c r="G21" s="10">
        <f>'Data Entry'!G21</f>
        <v>20.100000000000001</v>
      </c>
      <c r="H21" s="10">
        <f>'Data Entry'!H21</f>
        <v>0</v>
      </c>
      <c r="I21" s="10">
        <f>'Data Entry'!I21</f>
        <v>0</v>
      </c>
      <c r="J21" s="10">
        <f>'Data Entry'!J21</f>
        <v>630</v>
      </c>
      <c r="K21" s="10">
        <f>'Data Entry'!K21</f>
        <v>630</v>
      </c>
      <c r="L21">
        <f>'Data Entry'!L21</f>
        <v>0.30164612600189605</v>
      </c>
      <c r="M21">
        <f>'Data Entry'!M21</f>
        <v>0.30164612600189605</v>
      </c>
      <c r="N21" s="13">
        <f>'Data Entry'!N21</f>
        <v>1.2148760330578516</v>
      </c>
      <c r="O21" s="15">
        <f>'Data Entry'!O21</f>
        <v>30.084921428571427</v>
      </c>
      <c r="P21" s="15">
        <f>'Data Entry'!P21</f>
        <v>382.56750000000011</v>
      </c>
      <c r="Q21" s="15">
        <f>'Data Entry'!Q21</f>
        <v>3.493182254209517</v>
      </c>
      <c r="R21" s="15">
        <f>'Data Entry'!R21</f>
        <v>-1</v>
      </c>
      <c r="S21" s="15">
        <f>'Data Entry'!S21</f>
        <v>-1</v>
      </c>
      <c r="T21" s="15" t="str">
        <f>IF('Data Entry'!T21=-1,"",'Data Entry'!T21)</f>
        <v/>
      </c>
      <c r="U21" s="15" t="str">
        <f>IF('Data Entry'!U21=-1,"",'Data Entry'!U21)</f>
        <v/>
      </c>
      <c r="V21" s="15">
        <f>IF('Data Entry'!V21=-99,"",'Data Entry'!V21)</f>
        <v>44.994311298347206</v>
      </c>
      <c r="W21" s="15">
        <f>IF('Data Entry'!W21=-99,"",'Data Entry'!W21)</f>
        <v>43.66020195889007</v>
      </c>
      <c r="X21" s="15">
        <f>'Data Entry'!X21</f>
        <v>3.5428005618921423</v>
      </c>
      <c r="Y21" s="15">
        <f>'Data Entry'!Y21</f>
        <v>1355.3603539616724</v>
      </c>
      <c r="Z21" s="15">
        <f>'Data Entry'!Z21</f>
        <v>799.00752645000023</v>
      </c>
      <c r="AA21" s="15" t="str">
        <f>IF('Data Entry'!AA21=-99,"",'Data Entry'!AA21)</f>
        <v/>
      </c>
      <c r="AB21" s="15" t="str">
        <f>IF('Data Entry'!AB21=-99,"",'Data Entry'!AB21)</f>
        <v/>
      </c>
      <c r="AC21" s="15">
        <f>'Data Entry'!AC21</f>
        <v>2830.7243136631114</v>
      </c>
    </row>
    <row r="22" spans="1:29" x14ac:dyDescent="0.2">
      <c r="A22" s="10"/>
      <c r="B22" s="10">
        <f>'Data Entry'!B22</f>
        <v>7</v>
      </c>
      <c r="C22" s="10">
        <f>'Data Entry'!C22</f>
        <v>14.5</v>
      </c>
      <c r="D22" s="10">
        <f>'Data Entry'!D22</f>
        <v>21.2</v>
      </c>
      <c r="E22" s="10">
        <f>'Data Entry'!E22</f>
        <v>0</v>
      </c>
      <c r="F22" s="10">
        <f>'Data Entry'!F22</f>
        <v>14.305</v>
      </c>
      <c r="G22" s="10">
        <f>'Data Entry'!G22</f>
        <v>20.5</v>
      </c>
      <c r="H22" s="10">
        <f>'Data Entry'!H22</f>
        <v>0</v>
      </c>
      <c r="I22" s="10">
        <f>'Data Entry'!I22</f>
        <v>0</v>
      </c>
      <c r="J22" s="10">
        <f>'Data Entry'!J22</f>
        <v>735</v>
      </c>
      <c r="K22" s="10">
        <f>'Data Entry'!K22</f>
        <v>735</v>
      </c>
      <c r="L22">
        <f>'Data Entry'!L22</f>
        <v>0.3519204803355454</v>
      </c>
      <c r="M22">
        <f>'Data Entry'!M22</f>
        <v>0.3519204803355454</v>
      </c>
      <c r="N22" s="13">
        <f>'Data Entry'!N22</f>
        <v>0.43306536176162186</v>
      </c>
      <c r="O22" s="15">
        <f>'Data Entry'!O22</f>
        <v>40.648387346938776</v>
      </c>
      <c r="P22" s="15">
        <f>'Data Entry'!P22</f>
        <v>214.96650000000002</v>
      </c>
      <c r="Q22" s="15">
        <f>'Data Entry'!Q22</f>
        <v>4.115062662624112</v>
      </c>
      <c r="R22" s="15">
        <f>'Data Entry'!R22</f>
        <v>20.690029159591838</v>
      </c>
      <c r="S22" s="15">
        <f>'Data Entry'!S22</f>
        <v>109.77432785068548</v>
      </c>
      <c r="T22" s="15">
        <f>IF('Data Entry'!T22=-1,"",'Data Entry'!T22)</f>
        <v>3.3410569501154872</v>
      </c>
      <c r="U22" s="15">
        <f>IF('Data Entry'!U22=-1,"",'Data Entry'!U22)</f>
        <v>1.4304999999999999</v>
      </c>
      <c r="V22" s="15" t="str">
        <f>IF('Data Entry'!V22=-99,"",'Data Entry'!V22)</f>
        <v/>
      </c>
      <c r="W22" s="15" t="str">
        <f>IF('Data Entry'!W22=-99,"",'Data Entry'!W22)</f>
        <v/>
      </c>
      <c r="X22" s="15">
        <f>'Data Entry'!X22</f>
        <v>3.8277144384816322</v>
      </c>
      <c r="Y22" s="15">
        <f>'Data Entry'!Y22</f>
        <v>822.83037583986186</v>
      </c>
      <c r="Z22" s="15">
        <f>'Data Entry'!Z22</f>
        <v>448.96613391000005</v>
      </c>
      <c r="AA22" s="15">
        <f>IF('Data Entry'!AA22=-99,"",'Data Entry'!AA22)</f>
        <v>6977.9310825941993</v>
      </c>
      <c r="AB22" s="15">
        <f>IF('Data Entry'!AB22=-99,"",'Data Entry'!AB22)</f>
        <v>2987.6564699999999</v>
      </c>
      <c r="AC22" s="15">
        <f>'Data Entry'!AC22</f>
        <v>1718.5141531565851</v>
      </c>
    </row>
    <row r="23" spans="1:29" x14ac:dyDescent="0.2">
      <c r="A23" s="10"/>
      <c r="B23" s="10">
        <f>'Data Entry'!B23</f>
        <v>8</v>
      </c>
      <c r="C23" s="10">
        <f>'Data Entry'!C23</f>
        <v>16.100000000000001</v>
      </c>
      <c r="D23" s="10">
        <f>'Data Entry'!D23</f>
        <v>26.5</v>
      </c>
      <c r="E23" s="10">
        <f>'Data Entry'!E23</f>
        <v>0</v>
      </c>
      <c r="F23" s="10">
        <f>'Data Entry'!F23</f>
        <v>15.720000000000006</v>
      </c>
      <c r="G23" s="10">
        <f>'Data Entry'!G23</f>
        <v>25.8</v>
      </c>
      <c r="H23" s="10">
        <f>'Data Entry'!H23</f>
        <v>0</v>
      </c>
      <c r="I23" s="10">
        <f>'Data Entry'!I23</f>
        <v>0</v>
      </c>
      <c r="J23" s="10">
        <f>'Data Entry'!J23</f>
        <v>840</v>
      </c>
      <c r="K23" s="10">
        <f>'Data Entry'!K23</f>
        <v>840</v>
      </c>
      <c r="L23">
        <f>'Data Entry'!L23</f>
        <v>0.40219483466919476</v>
      </c>
      <c r="M23">
        <f>'Data Entry'!M23</f>
        <v>0.40219483466919476</v>
      </c>
      <c r="N23" s="13">
        <f>'Data Entry'!N23</f>
        <v>0.64122137404580093</v>
      </c>
      <c r="O23" s="15">
        <f>'Data Entry'!O23</f>
        <v>39.085534285714303</v>
      </c>
      <c r="P23" s="15">
        <f>'Data Entry'!P23</f>
        <v>349.77599999999984</v>
      </c>
      <c r="Q23" s="15">
        <f>'Data Entry'!Q23</f>
        <v>4.0289730588684112</v>
      </c>
      <c r="R23" s="15">
        <f>'Data Entry'!R23</f>
        <v>19.894536951428577</v>
      </c>
      <c r="S23" s="15">
        <f>'Data Entry'!S23</f>
        <v>103.26145720395267</v>
      </c>
      <c r="T23" s="15">
        <f>IF('Data Entry'!T23=-1,"",'Data Entry'!T23)</f>
        <v>3.6357309830793958</v>
      </c>
      <c r="U23" s="15">
        <f>IF('Data Entry'!U23=-1,"",'Data Entry'!U23)</f>
        <v>1.5720000000000005</v>
      </c>
      <c r="V23" s="15" t="str">
        <f>IF('Data Entry'!V23=-99,"",'Data Entry'!V23)</f>
        <v/>
      </c>
      <c r="W23" s="15" t="str">
        <f>IF('Data Entry'!W23=-99,"",'Data Entry'!W23)</f>
        <v/>
      </c>
      <c r="X23" s="15">
        <f>'Data Entry'!X23</f>
        <v>3.7905949955156699</v>
      </c>
      <c r="Y23" s="15">
        <f>'Data Entry'!Y23</f>
        <v>1325.8591551514883</v>
      </c>
      <c r="Z23" s="15">
        <f>'Data Entry'!Z23</f>
        <v>730.52116703999957</v>
      </c>
      <c r="AA23" s="15">
        <f>IF('Data Entry'!AA23=-99,"",'Data Entry'!AA23)</f>
        <v>7593.3695874006407</v>
      </c>
      <c r="AB23" s="15">
        <f>IF('Data Entry'!AB23=-99,"",'Data Entry'!AB23)</f>
        <v>3283.1848800000012</v>
      </c>
      <c r="AC23" s="15">
        <f>'Data Entry'!AC23</f>
        <v>2769.1098799000893</v>
      </c>
    </row>
    <row r="24" spans="1:29" x14ac:dyDescent="0.2">
      <c r="A24" s="10"/>
      <c r="B24" s="10">
        <f>'Data Entry'!B24</f>
        <v>9</v>
      </c>
      <c r="C24" s="10">
        <f>'Data Entry'!C24</f>
        <v>12.5</v>
      </c>
      <c r="D24" s="10">
        <f>'Data Entry'!D24</f>
        <v>21.9</v>
      </c>
      <c r="E24" s="10">
        <f>'Data Entry'!E24</f>
        <v>0</v>
      </c>
      <c r="F24" s="10">
        <f>'Data Entry'!F24</f>
        <v>12.17</v>
      </c>
      <c r="G24" s="10">
        <f>'Data Entry'!G24</f>
        <v>21.2</v>
      </c>
      <c r="H24" s="10">
        <f>'Data Entry'!H24</f>
        <v>0</v>
      </c>
      <c r="I24" s="10">
        <f>'Data Entry'!I24</f>
        <v>0</v>
      </c>
      <c r="J24" s="10">
        <f>'Data Entry'!J24</f>
        <v>945</v>
      </c>
      <c r="K24" s="10">
        <f>'Data Entry'!K24</f>
        <v>945</v>
      </c>
      <c r="L24">
        <f>'Data Entry'!L24</f>
        <v>0.45246918900284411</v>
      </c>
      <c r="M24">
        <f>'Data Entry'!M24</f>
        <v>0.45246918900284411</v>
      </c>
      <c r="N24" s="13">
        <f>'Data Entry'!N24</f>
        <v>0.74198849630238284</v>
      </c>
      <c r="O24" s="15">
        <f>'Data Entry'!O24</f>
        <v>26.896859047619046</v>
      </c>
      <c r="P24" s="15">
        <f>'Data Entry'!P24</f>
        <v>313.34100000000001</v>
      </c>
      <c r="Q24" s="15">
        <f>'Data Entry'!Q24</f>
        <v>3.2832633572811005</v>
      </c>
      <c r="R24" s="15">
        <f>'Data Entry'!R24</f>
        <v>13.690501255238095</v>
      </c>
      <c r="S24" s="15">
        <f>'Data Entry'!S24</f>
        <v>57.640488315629611</v>
      </c>
      <c r="T24" s="15">
        <f>IF('Data Entry'!T24=-1,"",'Data Entry'!T24)</f>
        <v>2.5636052732335179</v>
      </c>
      <c r="U24" s="15">
        <f>IF('Data Entry'!U24=-1,"",'Data Entry'!U24)</f>
        <v>1.2170000000000001</v>
      </c>
      <c r="V24" s="15" t="str">
        <f>IF('Data Entry'!V24=-99,"",'Data Entry'!V24)</f>
        <v/>
      </c>
      <c r="W24" s="15" t="str">
        <f>IF('Data Entry'!W24=-99,"",'Data Entry'!W24)</f>
        <v/>
      </c>
      <c r="X24" s="15">
        <f>'Data Entry'!X24</f>
        <v>3.4367494162085319</v>
      </c>
      <c r="Y24" s="15">
        <f>'Data Entry'!Y24</f>
        <v>1076.8744988241976</v>
      </c>
      <c r="Z24" s="15">
        <f>'Data Entry'!Z24</f>
        <v>654.42521213999999</v>
      </c>
      <c r="AA24" s="15">
        <f>IF('Data Entry'!AA24=-99,"",'Data Entry'!AA24)</f>
        <v>5354.1921573591317</v>
      </c>
      <c r="AB24" s="15">
        <f>IF('Data Entry'!AB24=-99,"",'Data Entry'!AB24)</f>
        <v>2541.7531800000002</v>
      </c>
      <c r="AC24" s="15">
        <f>'Data Entry'!AC24</f>
        <v>2249.09546577429</v>
      </c>
    </row>
    <row r="25" spans="1:29" x14ac:dyDescent="0.2">
      <c r="A25" s="10"/>
      <c r="B25" s="10">
        <f>'Data Entry'!B25</f>
        <v>10</v>
      </c>
      <c r="C25" s="10">
        <f>'Data Entry'!C25</f>
        <v>9.1999999999999993</v>
      </c>
      <c r="D25" s="10">
        <f>'Data Entry'!D25</f>
        <v>16.2</v>
      </c>
      <c r="E25" s="10">
        <f>'Data Entry'!E25</f>
        <v>0</v>
      </c>
      <c r="F25" s="10">
        <f>'Data Entry'!F25</f>
        <v>8.9899999999999984</v>
      </c>
      <c r="G25" s="10">
        <f>'Data Entry'!G25</f>
        <v>15.5</v>
      </c>
      <c r="H25" s="10">
        <f>'Data Entry'!H25</f>
        <v>0</v>
      </c>
      <c r="I25" s="10">
        <f>'Data Entry'!I25</f>
        <v>0</v>
      </c>
      <c r="J25" s="10">
        <f>'Data Entry'!J25</f>
        <v>1050</v>
      </c>
      <c r="K25" s="10">
        <f>'Data Entry'!K25</f>
        <v>1050</v>
      </c>
      <c r="L25">
        <f>'Data Entry'!L25</f>
        <v>0.5027435433364934</v>
      </c>
      <c r="M25">
        <f>'Data Entry'!M25</f>
        <v>0.5027435433364934</v>
      </c>
      <c r="N25" s="13">
        <f>'Data Entry'!N25</f>
        <v>0.7241379310344831</v>
      </c>
      <c r="O25" s="15">
        <f>'Data Entry'!O25</f>
        <v>17.881880571428571</v>
      </c>
      <c r="P25" s="15">
        <f>'Data Entry'!P25</f>
        <v>225.89700000000008</v>
      </c>
      <c r="Q25" s="15">
        <f>'Data Entry'!Q25</f>
        <v>2.6053193664782168</v>
      </c>
      <c r="R25" s="15">
        <f>'Data Entry'!R25</f>
        <v>9.1018772108571415</v>
      </c>
      <c r="S25" s="15">
        <f>'Data Entry'!S25</f>
        <v>30.490025190938173</v>
      </c>
      <c r="T25" s="15">
        <f>IF('Data Entry'!T25=-1,"",'Data Entry'!T25)</f>
        <v>1.7100081311311446</v>
      </c>
      <c r="U25" s="15">
        <f>IF('Data Entry'!U25=-1,"",'Data Entry'!U25)</f>
        <v>0.8989999999999998</v>
      </c>
      <c r="V25" s="15" t="str">
        <f>IF('Data Entry'!V25=-99,"",'Data Entry'!V25)</f>
        <v/>
      </c>
      <c r="W25" s="15" t="str">
        <f>IF('Data Entry'!W25=-99,"",'Data Entry'!W25)</f>
        <v/>
      </c>
      <c r="X25" s="15">
        <f>'Data Entry'!X25</f>
        <v>3.0502607542231575</v>
      </c>
      <c r="Y25" s="15">
        <f>'Data Entry'!Y25</f>
        <v>689.04475359674882</v>
      </c>
      <c r="Z25" s="15">
        <f>'Data Entry'!Z25</f>
        <v>471.79492038000012</v>
      </c>
      <c r="AA25" s="15">
        <f>IF('Data Entry'!AA25=-99,"",'Data Entry'!AA25)</f>
        <v>3571.4203821926408</v>
      </c>
      <c r="AB25" s="15">
        <f>IF('Data Entry'!AB25=-99,"",'Data Entry'!AB25)</f>
        <v>1877.5974599999995</v>
      </c>
      <c r="AC25" s="15">
        <f>'Data Entry'!AC25</f>
        <v>1439.0975296769539</v>
      </c>
    </row>
    <row r="26" spans="1:29" x14ac:dyDescent="0.2">
      <c r="A26" s="10"/>
      <c r="B26" s="10">
        <f>'Data Entry'!B26</f>
        <v>11</v>
      </c>
      <c r="C26" s="10">
        <f>'Data Entry'!C26</f>
        <v>8.8000000000000007</v>
      </c>
      <c r="D26" s="10">
        <f>'Data Entry'!D26</f>
        <v>15.4</v>
      </c>
      <c r="E26" s="10">
        <f>'Data Entry'!E26</f>
        <v>0</v>
      </c>
      <c r="F26" s="10">
        <f>'Data Entry'!F26</f>
        <v>8.6100000000000012</v>
      </c>
      <c r="G26" s="10">
        <f>'Data Entry'!G26</f>
        <v>14.700000000000001</v>
      </c>
      <c r="H26" s="10">
        <f>'Data Entry'!H26</f>
        <v>0</v>
      </c>
      <c r="I26" s="10">
        <f>'Data Entry'!I26</f>
        <v>0</v>
      </c>
      <c r="J26" s="10">
        <f>'Data Entry'!J26</f>
        <v>1155</v>
      </c>
      <c r="K26" s="10">
        <f>'Data Entry'!K26</f>
        <v>1155</v>
      </c>
      <c r="L26">
        <f>'Data Entry'!L26</f>
        <v>0.55301789767014276</v>
      </c>
      <c r="M26">
        <f>'Data Entry'!M26</f>
        <v>0.55301789767014276</v>
      </c>
      <c r="N26" s="13">
        <f>'Data Entry'!N26</f>
        <v>0.70731707317073156</v>
      </c>
      <c r="O26" s="15">
        <f>'Data Entry'!O26</f>
        <v>15.569116363636367</v>
      </c>
      <c r="P26" s="15">
        <f>'Data Entry'!P26</f>
        <v>211.32300000000001</v>
      </c>
      <c r="Q26" s="15">
        <f>'Data Entry'!Q26</f>
        <v>2.4033169806919488</v>
      </c>
      <c r="R26" s="15">
        <f>'Data Entry'!R26</f>
        <v>7.9246802290909111</v>
      </c>
      <c r="S26" s="15">
        <f>'Data Entry'!S26</f>
        <v>24.565465123500033</v>
      </c>
      <c r="T26" s="15">
        <f>IF('Data Entry'!T26=-1,"",'Data Entry'!T26)</f>
        <v>1.5819921670617025</v>
      </c>
      <c r="U26" s="15">
        <f>IF('Data Entry'!U26=-1,"",'Data Entry'!U26)</f>
        <v>0.8610000000000001</v>
      </c>
      <c r="V26" s="15" t="str">
        <f>IF('Data Entry'!V26=-99,"",'Data Entry'!V26)</f>
        <v/>
      </c>
      <c r="W26" s="15" t="str">
        <f>IF('Data Entry'!W26=-99,"",'Data Entry'!W26)</f>
        <v/>
      </c>
      <c r="X26" s="15">
        <f>'Data Entry'!X26</f>
        <v>2.9191354427687553</v>
      </c>
      <c r="Y26" s="15">
        <f>'Data Entry'!Y26</f>
        <v>616.88045917222166</v>
      </c>
      <c r="Z26" s="15">
        <f>'Data Entry'!Z26</f>
        <v>441.35653841999999</v>
      </c>
      <c r="AA26" s="15">
        <f>IF('Data Entry'!AA26=-99,"",'Data Entry'!AA26)</f>
        <v>3304.0539205950481</v>
      </c>
      <c r="AB26" s="15">
        <f>IF('Data Entry'!AB26=-99,"",'Data Entry'!AB26)</f>
        <v>1798.2329400000001</v>
      </c>
      <c r="AC26" s="15">
        <f>'Data Entry'!AC26</f>
        <v>1288.379514199552</v>
      </c>
    </row>
    <row r="27" spans="1:29" x14ac:dyDescent="0.2">
      <c r="A27" s="10"/>
      <c r="B27" s="10">
        <f>'Data Entry'!B27</f>
        <v>12</v>
      </c>
      <c r="C27" s="10">
        <f>'Data Entry'!C27</f>
        <v>9.8000000000000007</v>
      </c>
      <c r="D27" s="10">
        <f>'Data Entry'!D27</f>
        <v>16.5</v>
      </c>
      <c r="E27" s="10">
        <f>'Data Entry'!E27</f>
        <v>0</v>
      </c>
      <c r="F27" s="10">
        <f>'Data Entry'!F27</f>
        <v>9.6050000000000004</v>
      </c>
      <c r="G27" s="10">
        <f>'Data Entry'!G27</f>
        <v>15.8</v>
      </c>
      <c r="H27" s="10">
        <f>'Data Entry'!H27</f>
        <v>0</v>
      </c>
      <c r="I27" s="10">
        <f>'Data Entry'!I27</f>
        <v>0</v>
      </c>
      <c r="J27" s="10">
        <f>'Data Entry'!J27</f>
        <v>1260</v>
      </c>
      <c r="K27" s="10">
        <f>'Data Entry'!K27</f>
        <v>1260</v>
      </c>
      <c r="L27">
        <f>'Data Entry'!L27</f>
        <v>0.60329225200379211</v>
      </c>
      <c r="M27">
        <f>'Data Entry'!M27</f>
        <v>0.60329225200379211</v>
      </c>
      <c r="N27" s="13">
        <f>'Data Entry'!N27</f>
        <v>0.64497657470067671</v>
      </c>
      <c r="O27" s="15">
        <f>'Data Entry'!O27</f>
        <v>15.920973571428572</v>
      </c>
      <c r="P27" s="15">
        <f>'Data Entry'!P27</f>
        <v>214.96650000000002</v>
      </c>
      <c r="Q27" s="15">
        <f>'Data Entry'!Q27</f>
        <v>2.4350288962726783</v>
      </c>
      <c r="R27" s="15">
        <f>'Data Entry'!R27</f>
        <v>8.1037755478571434</v>
      </c>
      <c r="S27" s="15">
        <f>'Data Entry'!S27</f>
        <v>25.436995677853922</v>
      </c>
      <c r="T27" s="15">
        <f>IF('Data Entry'!T27=-1,"",'Data Entry'!T27)</f>
        <v>1.774700046967586</v>
      </c>
      <c r="U27" s="15">
        <f>IF('Data Entry'!U27=-1,"",'Data Entry'!U27)</f>
        <v>0.96050000000000002</v>
      </c>
      <c r="V27" s="15" t="str">
        <f>IF('Data Entry'!V27=-99,"",'Data Entry'!V27)</f>
        <v/>
      </c>
      <c r="W27" s="15" t="str">
        <f>IF('Data Entry'!W27=-99,"",'Data Entry'!W27)</f>
        <v/>
      </c>
      <c r="X27" s="15">
        <f>'Data Entry'!X27</f>
        <v>2.9402937747119093</v>
      </c>
      <c r="Y27" s="15">
        <f>'Data Entry'!Y27</f>
        <v>632.06466172160776</v>
      </c>
      <c r="Z27" s="15">
        <f>'Data Entry'!Z27</f>
        <v>448.96613391000005</v>
      </c>
      <c r="AA27" s="15">
        <f>IF('Data Entry'!AA27=-99,"",'Data Entry'!AA27)</f>
        <v>3706.5320360936821</v>
      </c>
      <c r="AB27" s="15">
        <f>IF('Data Entry'!AB27=-99,"",'Data Entry'!AB27)</f>
        <v>2006.04267</v>
      </c>
      <c r="AC27" s="15">
        <f>'Data Entry'!AC27</f>
        <v>1320.0923285920467</v>
      </c>
    </row>
    <row r="28" spans="1:29" x14ac:dyDescent="0.2">
      <c r="A28" s="10"/>
      <c r="B28" s="10">
        <f>'Data Entry'!B28</f>
        <v>13</v>
      </c>
      <c r="C28" s="10">
        <f>'Data Entry'!C28</f>
        <v>8.5</v>
      </c>
      <c r="D28" s="10">
        <f>'Data Entry'!D28</f>
        <v>17.100000000000001</v>
      </c>
      <c r="E28" s="10">
        <f>'Data Entry'!E28</f>
        <v>0</v>
      </c>
      <c r="F28" s="10">
        <f>'Data Entry'!F28</f>
        <v>8.2099999999999991</v>
      </c>
      <c r="G28" s="10">
        <f>'Data Entry'!G28</f>
        <v>16.400000000000002</v>
      </c>
      <c r="H28" s="10">
        <f>'Data Entry'!H28</f>
        <v>0</v>
      </c>
      <c r="I28" s="10">
        <f>'Data Entry'!I28</f>
        <v>0</v>
      </c>
      <c r="J28" s="10">
        <f>'Data Entry'!J28</f>
        <v>1365</v>
      </c>
      <c r="K28" s="10">
        <f>'Data Entry'!K28</f>
        <v>1365</v>
      </c>
      <c r="L28">
        <f>'Data Entry'!L28</f>
        <v>0.65356660633744146</v>
      </c>
      <c r="M28">
        <f>'Data Entry'!M28</f>
        <v>0.65356660633744146</v>
      </c>
      <c r="N28" s="13">
        <f>'Data Entry'!N28</f>
        <v>0.99756394640682144</v>
      </c>
      <c r="O28" s="15">
        <f>'Data Entry'!O28</f>
        <v>12.561841318681317</v>
      </c>
      <c r="P28" s="15">
        <f>'Data Entry'!P28</f>
        <v>284.19300000000015</v>
      </c>
      <c r="Q28" s="15">
        <f>'Data Entry'!Q28</f>
        <v>2.1151395798120278</v>
      </c>
      <c r="R28" s="15">
        <f>'Data Entry'!R28</f>
        <v>6.3939772312087912</v>
      </c>
      <c r="S28" s="15">
        <f>'Data Entry'!S28</f>
        <v>17.575850895015638</v>
      </c>
      <c r="T28" s="15">
        <f>IF('Data Entry'!T28=-1,"",'Data Entry'!T28)</f>
        <v>1.4296893074664794</v>
      </c>
      <c r="U28" s="15">
        <f>IF('Data Entry'!U28=-1,"",'Data Entry'!U28)</f>
        <v>0.82099999999999995</v>
      </c>
      <c r="V28" s="15" t="str">
        <f>IF('Data Entry'!V28=-99,"",'Data Entry'!V28)</f>
        <v/>
      </c>
      <c r="W28" s="15" t="str">
        <f>IF('Data Entry'!W28=-99,"",'Data Entry'!W28)</f>
        <v/>
      </c>
      <c r="X28" s="15">
        <f>'Data Entry'!X28</f>
        <v>2.7159362007361949</v>
      </c>
      <c r="Y28" s="15">
        <f>'Data Entry'!Y28</f>
        <v>771.85005669582188</v>
      </c>
      <c r="Z28" s="15">
        <f>'Data Entry'!Z28</f>
        <v>593.54844822000041</v>
      </c>
      <c r="AA28" s="15">
        <f>IF('Data Entry'!AA28=-99,"",'Data Entry'!AA28)</f>
        <v>2985.9633062160406</v>
      </c>
      <c r="AB28" s="15">
        <f>IF('Data Entry'!AB28=-99,"",'Data Entry'!AB28)</f>
        <v>1714.6913399999999</v>
      </c>
      <c r="AC28" s="15">
        <f>'Data Entry'!AC28</f>
        <v>1612.0397174114919</v>
      </c>
    </row>
    <row r="29" spans="1:29" x14ac:dyDescent="0.2">
      <c r="A29" s="10"/>
      <c r="B29" s="10">
        <f>'Data Entry'!B29</f>
        <v>14</v>
      </c>
      <c r="C29" s="10">
        <f>'Data Entry'!C29</f>
        <v>9.1</v>
      </c>
      <c r="D29" s="10">
        <f>'Data Entry'!D29</f>
        <v>13.8</v>
      </c>
      <c r="E29" s="10">
        <f>'Data Entry'!E29</f>
        <v>0</v>
      </c>
      <c r="F29" s="10">
        <f>'Data Entry'!F29</f>
        <v>9.0050000000000008</v>
      </c>
      <c r="G29" s="10">
        <f>'Data Entry'!G29</f>
        <v>13.100000000000001</v>
      </c>
      <c r="H29" s="10">
        <f>'Data Entry'!H29</f>
        <v>0</v>
      </c>
      <c r="I29" s="10">
        <f>'Data Entry'!I29</f>
        <v>0</v>
      </c>
      <c r="J29" s="10">
        <f>'Data Entry'!J29</f>
        <v>1470</v>
      </c>
      <c r="K29" s="10">
        <f>'Data Entry'!K29</f>
        <v>1470</v>
      </c>
      <c r="L29">
        <f>'Data Entry'!L29</f>
        <v>0.70384096067109081</v>
      </c>
      <c r="M29">
        <f>'Data Entry'!M29</f>
        <v>0.70384096067109081</v>
      </c>
      <c r="N29" s="13">
        <f>'Data Entry'!N29</f>
        <v>0.45474736257634651</v>
      </c>
      <c r="O29" s="15">
        <f>'Data Entry'!O29</f>
        <v>12.794083469387756</v>
      </c>
      <c r="P29" s="15">
        <f>'Data Entry'!P29</f>
        <v>142.09650000000002</v>
      </c>
      <c r="Q29" s="15">
        <f>'Data Entry'!Q29</f>
        <v>2.1386177756947116</v>
      </c>
      <c r="R29" s="15">
        <f>'Data Entry'!R29</f>
        <v>6.5121884859183687</v>
      </c>
      <c r="S29" s="15">
        <f>'Data Entry'!S29</f>
        <v>18.085375370643288</v>
      </c>
      <c r="T29" s="15">
        <f>IF('Data Entry'!T29=-1,"",'Data Entry'!T29)</f>
        <v>1.5753287475120579</v>
      </c>
      <c r="U29" s="15">
        <f>IF('Data Entry'!U29=-1,"",'Data Entry'!U29)</f>
        <v>0.90050000000000008</v>
      </c>
      <c r="V29" s="15" t="str">
        <f>IF('Data Entry'!V29=-99,"",'Data Entry'!V29)</f>
        <v/>
      </c>
      <c r="W29" s="15" t="str">
        <f>IF('Data Entry'!W29=-99,"",'Data Entry'!W29)</f>
        <v/>
      </c>
      <c r="X29" s="15">
        <f>'Data Entry'!X29</f>
        <v>2.7332800118652631</v>
      </c>
      <c r="Y29" s="15">
        <f>'Data Entry'!Y29</f>
        <v>388.38952320601243</v>
      </c>
      <c r="Z29" s="15">
        <f>'Data Entry'!Z29</f>
        <v>296.77422411000003</v>
      </c>
      <c r="AA29" s="15">
        <f>IF('Data Entry'!AA29=-99,"",'Data Entry'!AA29)</f>
        <v>3290.1371023288334</v>
      </c>
      <c r="AB29" s="15">
        <f>IF('Data Entry'!AB29=-99,"",'Data Entry'!AB29)</f>
        <v>1880.73027</v>
      </c>
      <c r="AC29" s="15">
        <f>'Data Entry'!AC29</f>
        <v>811.16705479668519</v>
      </c>
    </row>
    <row r="30" spans="1:29" x14ac:dyDescent="0.2">
      <c r="B30" s="10">
        <f>'Data Entry'!B30</f>
        <v>15</v>
      </c>
      <c r="C30" s="10">
        <f>'Data Entry'!C30</f>
        <v>7.2</v>
      </c>
      <c r="D30" s="10">
        <f>'Data Entry'!D30</f>
        <v>11.9</v>
      </c>
      <c r="E30" s="10">
        <f>'Data Entry'!E30</f>
        <v>0</v>
      </c>
      <c r="F30" s="10">
        <f>'Data Entry'!F30</f>
        <v>7.1050000000000004</v>
      </c>
      <c r="G30" s="10">
        <f>'Data Entry'!G30</f>
        <v>11.200000000000001</v>
      </c>
      <c r="H30" s="10">
        <f>'Data Entry'!H30</f>
        <v>0</v>
      </c>
      <c r="I30" s="10">
        <f>'Data Entry'!I30</f>
        <v>0</v>
      </c>
      <c r="J30" s="10">
        <f>'Data Entry'!J30</f>
        <v>1575</v>
      </c>
      <c r="K30" s="10">
        <f>'Data Entry'!K30</f>
        <v>1575</v>
      </c>
      <c r="L30">
        <f>'Data Entry'!L30</f>
        <v>0.75411531500474016</v>
      </c>
      <c r="M30">
        <f>'Data Entry'!M30</f>
        <v>0.75411531500474016</v>
      </c>
      <c r="N30" s="13">
        <f>'Data Entry'!N30</f>
        <v>0.57635467980295574</v>
      </c>
      <c r="O30" s="15">
        <f>'Data Entry'!O30</f>
        <v>9.4216360000000012</v>
      </c>
      <c r="P30" s="15">
        <f>'Data Entry'!P30</f>
        <v>142.09650000000002</v>
      </c>
      <c r="Q30" s="15">
        <f>'Data Entry'!Q30</f>
        <v>1.7717913417995863</v>
      </c>
      <c r="R30" s="15">
        <f>'Data Entry'!R30</f>
        <v>4.7956127239999997</v>
      </c>
      <c r="S30" s="15">
        <f>'Data Entry'!S30</f>
        <v>11.220966564318571</v>
      </c>
      <c r="T30" s="15">
        <f>IF('Data Entry'!T30=-1,"",'Data Entry'!T30)</f>
        <v>1.1514122585559159</v>
      </c>
      <c r="U30" s="15">
        <f>IF('Data Entry'!U30=-1,"",'Data Entry'!U30)</f>
        <v>0.71050000000000002</v>
      </c>
      <c r="V30" s="15" t="str">
        <f>IF('Data Entry'!V30=-99,"",'Data Entry'!V30)</f>
        <v/>
      </c>
      <c r="W30" s="15" t="str">
        <f>IF('Data Entry'!W30=-99,"",'Data Entry'!W30)</f>
        <v/>
      </c>
      <c r="X30" s="15">
        <f>'Data Entry'!X30</f>
        <v>2.4389381187050745</v>
      </c>
      <c r="Y30" s="15">
        <f>'Data Entry'!Y30</f>
        <v>346.56457038457569</v>
      </c>
      <c r="Z30" s="15">
        <f>'Data Entry'!Z30</f>
        <v>296.77422411000003</v>
      </c>
      <c r="AA30" s="15">
        <f>IF('Data Entry'!AA30=-99,"",'Data Entry'!AA30)</f>
        <v>2404.7705584843725</v>
      </c>
      <c r="AB30" s="15">
        <f>IF('Data Entry'!AB30=-99,"",'Data Entry'!AB30)</f>
        <v>1483.9076700000001</v>
      </c>
      <c r="AC30" s="15">
        <f>'Data Entry'!AC30</f>
        <v>723.81396783100172</v>
      </c>
    </row>
    <row r="31" spans="1:29" x14ac:dyDescent="0.2">
      <c r="B31" s="10">
        <f>'Data Entry'!B31</f>
        <v>16</v>
      </c>
      <c r="C31" s="10">
        <f>'Data Entry'!C31</f>
        <v>6.4</v>
      </c>
      <c r="D31" s="10">
        <f>'Data Entry'!D31</f>
        <v>13.7</v>
      </c>
      <c r="E31" s="10">
        <f>'Data Entry'!E31</f>
        <v>0</v>
      </c>
      <c r="F31" s="10">
        <f>'Data Entry'!F31</f>
        <v>6.1749999999999998</v>
      </c>
      <c r="G31" s="10">
        <f>'Data Entry'!G31</f>
        <v>13</v>
      </c>
      <c r="H31" s="10">
        <f>'Data Entry'!H31</f>
        <v>62.4</v>
      </c>
      <c r="I31" s="10">
        <f>'Data Entry'!I31</f>
        <v>2.9877330575425895E-2</v>
      </c>
      <c r="J31" s="10">
        <f>'Data Entry'!J31</f>
        <v>1680</v>
      </c>
      <c r="K31" s="10">
        <f>'Data Entry'!K31</f>
        <v>1617.6</v>
      </c>
      <c r="L31">
        <f>'Data Entry'!L31</f>
        <v>0.80438966933838951</v>
      </c>
      <c r="M31">
        <f>'Data Entry'!M31</f>
        <v>0.77451233876296355</v>
      </c>
      <c r="N31" s="13">
        <f>'Data Entry'!N31</f>
        <v>1.110636901352384</v>
      </c>
      <c r="O31" s="15">
        <f>'Data Entry'!O31</f>
        <v>7.9341830489614251</v>
      </c>
      <c r="P31" s="15">
        <f>'Data Entry'!P31</f>
        <v>236.82750000000001</v>
      </c>
      <c r="Q31" s="15">
        <f>'Data Entry'!Q31</f>
        <v>1.5877774905633437</v>
      </c>
      <c r="R31" s="15">
        <f>'Data Entry'!R31</f>
        <v>4.038499171921365</v>
      </c>
      <c r="S31" s="15">
        <f>'Data Entry'!S31</f>
        <v>8.5825563486101348</v>
      </c>
      <c r="T31" s="15">
        <f>IF('Data Entry'!T31=-1,"",'Data Entry'!T31)</f>
        <v>0.95398445261876119</v>
      </c>
      <c r="U31" s="15">
        <f>IF('Data Entry'!U31=-1,"",'Data Entry'!U31)</f>
        <v>0.61451226694245742</v>
      </c>
      <c r="V31" s="15" t="str">
        <f>IF('Data Entry'!V31=-99,"",'Data Entry'!V31)</f>
        <v/>
      </c>
      <c r="W31" s="15" t="str">
        <f>IF('Data Entry'!W31=-99,"",'Data Entry'!W31)</f>
        <v/>
      </c>
      <c r="X31" s="15">
        <f>'Data Entry'!X31</f>
        <v>2.2705229109244454</v>
      </c>
      <c r="Y31" s="15">
        <f>'Data Entry'!Y31</f>
        <v>537.72226468695908</v>
      </c>
      <c r="Z31" s="15">
        <f>'Data Entry'!Z31</f>
        <v>494.62370685000002</v>
      </c>
      <c r="AA31" s="15">
        <f>IF('Data Entry'!AA31=-99,"",'Data Entry'!AA31)</f>
        <v>1992.4346886723874</v>
      </c>
      <c r="AB31" s="15">
        <f>IF('Data Entry'!AB31=-99,"",'Data Entry'!AB31)</f>
        <v>1283.43345</v>
      </c>
      <c r="AC31" s="15">
        <f>'Data Entry'!AC31</f>
        <v>1123.0544586893016</v>
      </c>
    </row>
    <row r="32" spans="1:29" x14ac:dyDescent="0.2">
      <c r="B32" s="10">
        <f>'Data Entry'!B32</f>
        <v>17</v>
      </c>
      <c r="C32" s="10">
        <f>'Data Entry'!C32</f>
        <v>11.2</v>
      </c>
      <c r="D32" s="10">
        <f>'Data Entry'!D32</f>
        <v>24.5</v>
      </c>
      <c r="E32" s="10">
        <f>'Data Entry'!E32</f>
        <v>0</v>
      </c>
      <c r="F32" s="10">
        <f>'Data Entry'!F32</f>
        <v>10.675000000000001</v>
      </c>
      <c r="G32" s="10">
        <f>'Data Entry'!G32</f>
        <v>23.8</v>
      </c>
      <c r="H32" s="10">
        <f>'Data Entry'!H32</f>
        <v>124.8</v>
      </c>
      <c r="I32" s="10">
        <f>'Data Entry'!I32</f>
        <v>5.975466115085179E-2</v>
      </c>
      <c r="J32" s="10">
        <f>'Data Entry'!J32</f>
        <v>1785</v>
      </c>
      <c r="K32" s="10">
        <f>'Data Entry'!K32</f>
        <v>1660.2</v>
      </c>
      <c r="L32">
        <f>'Data Entry'!L32</f>
        <v>0.85466402367203886</v>
      </c>
      <c r="M32">
        <f>'Data Entry'!M32</f>
        <v>0.79490936252118705</v>
      </c>
      <c r="N32" s="13">
        <f>'Data Entry'!N32</f>
        <v>1.2364292657434657</v>
      </c>
      <c r="O32" s="15">
        <f>'Data Entry'!O32</f>
        <v>13.354032345500544</v>
      </c>
      <c r="P32" s="15">
        <f>'Data Entry'!P32</f>
        <v>455.43750000000006</v>
      </c>
      <c r="Q32" s="15">
        <f>'Data Entry'!Q32</f>
        <v>2.1943123322348472</v>
      </c>
      <c r="R32" s="15">
        <f>'Data Entry'!R32</f>
        <v>-1</v>
      </c>
      <c r="S32" s="15">
        <f>'Data Entry'!S32</f>
        <v>-1</v>
      </c>
      <c r="T32" s="15" t="str">
        <f>IF('Data Entry'!T32=-1,"",'Data Entry'!T32)</f>
        <v/>
      </c>
      <c r="U32" s="15" t="str">
        <f>IF('Data Entry'!U32=-1,"",'Data Entry'!U32)</f>
        <v/>
      </c>
      <c r="V32" s="15">
        <f>IF('Data Entry'!V32=-99,"",'Data Entry'!V32)</f>
        <v>41.773234397650839</v>
      </c>
      <c r="W32" s="15">
        <f>IF('Data Entry'!W32=-99,"",'Data Entry'!W32)</f>
        <v>41.95200247593602</v>
      </c>
      <c r="X32" s="15">
        <f>'Data Entry'!X32</f>
        <v>2.77383508394096</v>
      </c>
      <c r="Y32" s="15">
        <f>'Data Entry'!Y32</f>
        <v>1263.3085160423611</v>
      </c>
      <c r="Z32" s="15">
        <f>'Data Entry'!Z32</f>
        <v>951.19943625000019</v>
      </c>
      <c r="AA32" s="15" t="str">
        <f>IF('Data Entry'!AA32=-99,"",'Data Entry'!AA32)</f>
        <v/>
      </c>
      <c r="AB32" s="15" t="str">
        <f>IF('Data Entry'!AB32=-99,"",'Data Entry'!AB32)</f>
        <v/>
      </c>
      <c r="AC32" s="15">
        <f>'Data Entry'!AC32</f>
        <v>2638.4703680951129</v>
      </c>
    </row>
    <row r="33" spans="2:29" x14ac:dyDescent="0.2">
      <c r="B33" s="10">
        <f>'Data Entry'!B33</f>
        <v>18</v>
      </c>
      <c r="C33" s="10">
        <f>'Data Entry'!C33</f>
        <v>7.3</v>
      </c>
      <c r="D33" s="10">
        <f>'Data Entry'!D33</f>
        <v>9.4</v>
      </c>
      <c r="E33" s="10">
        <f>'Data Entry'!E33</f>
        <v>0</v>
      </c>
      <c r="F33" s="10">
        <f>'Data Entry'!F33</f>
        <v>7.3349999999999991</v>
      </c>
      <c r="G33" s="10">
        <f>'Data Entry'!G33</f>
        <v>8.7000000000000011</v>
      </c>
      <c r="H33" s="10">
        <f>'Data Entry'!H33</f>
        <v>187.2</v>
      </c>
      <c r="I33" s="10">
        <f>'Data Entry'!I33</f>
        <v>8.9631991726277685E-2</v>
      </c>
      <c r="J33" s="10">
        <f>'Data Entry'!J33</f>
        <v>1890</v>
      </c>
      <c r="K33" s="10">
        <f>'Data Entry'!K33</f>
        <v>1702.8</v>
      </c>
      <c r="L33">
        <f>'Data Entry'!L33</f>
        <v>0.90493837800568822</v>
      </c>
      <c r="M33">
        <f>'Data Entry'!M33</f>
        <v>0.81530638627941054</v>
      </c>
      <c r="N33" s="13">
        <f>'Data Entry'!N33</f>
        <v>0.18839622755410962</v>
      </c>
      <c r="O33" s="15">
        <f>'Data Entry'!O33</f>
        <v>8.88668128964059</v>
      </c>
      <c r="P33" s="15">
        <f>'Data Entry'!P33</f>
        <v>47.365500000000075</v>
      </c>
      <c r="Q33" s="15">
        <f>'Data Entry'!Q33</f>
        <v>1.7075160081879464</v>
      </c>
      <c r="R33" s="15">
        <f>'Data Entry'!R33</f>
        <v>4.5233207764270604</v>
      </c>
      <c r="S33" s="15">
        <f>'Data Entry'!S33</f>
        <v>10.242995703392936</v>
      </c>
      <c r="T33" s="15">
        <f>IF('Data Entry'!T33=-1,"",'Data Entry'!T33)</f>
        <v>1.157125692463997</v>
      </c>
      <c r="U33" s="15">
        <f>IF('Data Entry'!U33=-1,"",'Data Entry'!U33)</f>
        <v>0.72453680082737215</v>
      </c>
      <c r="V33" s="15" t="str">
        <f>IF('Data Entry'!V33=-99,"",'Data Entry'!V33)</f>
        <v/>
      </c>
      <c r="W33" s="15" t="str">
        <f>IF('Data Entry'!W33=-99,"",'Data Entry'!W33)</f>
        <v/>
      </c>
      <c r="X33" s="15">
        <f>'Data Entry'!X33</f>
        <v>2.3790254677702567</v>
      </c>
      <c r="Y33" s="15">
        <f>'Data Entry'!Y33</f>
        <v>112.68373079367227</v>
      </c>
      <c r="Z33" s="15">
        <f>'Data Entry'!Z33</f>
        <v>98.924741370000149</v>
      </c>
      <c r="AA33" s="15">
        <f>IF('Data Entry'!AA33=-99,"",'Data Entry'!AA33)</f>
        <v>2416.7032937387562</v>
      </c>
      <c r="AB33" s="15">
        <f>IF('Data Entry'!AB33=-99,"",'Data Entry'!AB33)</f>
        <v>1513.2240899999997</v>
      </c>
      <c r="AC33" s="15">
        <f>'Data Entry'!AC33</f>
        <v>235.34447911181627</v>
      </c>
    </row>
    <row r="34" spans="2:29" x14ac:dyDescent="0.2">
      <c r="B34" s="10">
        <f>'Data Entry'!B34</f>
        <v>19</v>
      </c>
      <c r="C34" s="10">
        <f>'Data Entry'!C34</f>
        <v>7.1</v>
      </c>
      <c r="D34" s="10">
        <f>'Data Entry'!D34</f>
        <v>9.9</v>
      </c>
      <c r="E34" s="10">
        <f>'Data Entry'!E34</f>
        <v>0</v>
      </c>
      <c r="F34" s="10">
        <f>'Data Entry'!F34</f>
        <v>7.1</v>
      </c>
      <c r="G34" s="10">
        <f>'Data Entry'!G34</f>
        <v>9.2000000000000011</v>
      </c>
      <c r="H34" s="10">
        <f>'Data Entry'!H34</f>
        <v>249.6</v>
      </c>
      <c r="I34" s="10">
        <f>'Data Entry'!I34</f>
        <v>0.11950932230170358</v>
      </c>
      <c r="J34" s="10">
        <f>'Data Entry'!J34</f>
        <v>1995</v>
      </c>
      <c r="K34" s="10">
        <f>'Data Entry'!K34</f>
        <v>1745.4</v>
      </c>
      <c r="L34">
        <f>'Data Entry'!L34</f>
        <v>0.95521273233933757</v>
      </c>
      <c r="M34">
        <f>'Data Entry'!M34</f>
        <v>0.83570341003763404</v>
      </c>
      <c r="N34" s="13">
        <f>'Data Entry'!N34</f>
        <v>0.30083845061339476</v>
      </c>
      <c r="O34" s="15">
        <f>'Data Entry'!O34</f>
        <v>8.3528325885183907</v>
      </c>
      <c r="P34" s="15">
        <f>'Data Entry'!P34</f>
        <v>72.870000000000061</v>
      </c>
      <c r="Q34" s="15">
        <f>'Data Entry'!Q34</f>
        <v>1.6412947998848111</v>
      </c>
      <c r="R34" s="15">
        <f>'Data Entry'!R34</f>
        <v>4.2515917875558609</v>
      </c>
      <c r="S34" s="15">
        <f>'Data Entry'!S34</f>
        <v>9.2993779551370839</v>
      </c>
      <c r="T34" s="15">
        <f>IF('Data Entry'!T34=-1,"",'Data Entry'!T34)</f>
        <v>1.0976896819986774</v>
      </c>
      <c r="U34" s="15">
        <f>IF('Data Entry'!U34=-1,"",'Data Entry'!U34)</f>
        <v>0.69804906776982967</v>
      </c>
      <c r="V34" s="15" t="str">
        <f>IF('Data Entry'!V34=-99,"",'Data Entry'!V34)</f>
        <v/>
      </c>
      <c r="W34" s="15" t="str">
        <f>IF('Data Entry'!W34=-99,"",'Data Entry'!W34)</f>
        <v/>
      </c>
      <c r="X34" s="15">
        <f>'Data Entry'!X34</f>
        <v>2.3155277140847117</v>
      </c>
      <c r="Y34" s="15">
        <f>'Data Entry'!Y34</f>
        <v>168.73250452535308</v>
      </c>
      <c r="Z34" s="15">
        <f>'Data Entry'!Z34</f>
        <v>152.19190980000013</v>
      </c>
      <c r="AA34" s="15">
        <f>IF('Data Entry'!AA34=-99,"",'Data Entry'!AA34)</f>
        <v>2292.5688084415178</v>
      </c>
      <c r="AB34" s="15">
        <f>IF('Data Entry'!AB34=-99,"",'Data Entry'!AB34)</f>
        <v>1457.9033999999999</v>
      </c>
      <c r="AC34" s="15">
        <f>'Data Entry'!AC34</f>
        <v>352.40458500138095</v>
      </c>
    </row>
    <row r="35" spans="2:29" x14ac:dyDescent="0.2">
      <c r="B35" s="10">
        <f>'Data Entry'!B35</f>
        <v>20</v>
      </c>
      <c r="C35" s="10">
        <f>'Data Entry'!C35</f>
        <v>6.8</v>
      </c>
      <c r="D35" s="10">
        <f>'Data Entry'!D35</f>
        <v>8.5</v>
      </c>
      <c r="E35" s="10">
        <f>'Data Entry'!E35</f>
        <v>0</v>
      </c>
      <c r="F35" s="10">
        <f>'Data Entry'!F35</f>
        <v>6.8550000000000004</v>
      </c>
      <c r="G35" s="10">
        <f>'Data Entry'!G35</f>
        <v>7.8</v>
      </c>
      <c r="H35" s="10">
        <f>'Data Entry'!H35</f>
        <v>312</v>
      </c>
      <c r="I35" s="10">
        <f>'Data Entry'!I35</f>
        <v>0.14938665287712949</v>
      </c>
      <c r="J35" s="10">
        <f>'Data Entry'!J35</f>
        <v>2100</v>
      </c>
      <c r="K35" s="10">
        <f>'Data Entry'!K35</f>
        <v>1788</v>
      </c>
      <c r="L35">
        <f>'Data Entry'!L35</f>
        <v>1.0054870866729868</v>
      </c>
      <c r="M35">
        <f>'Data Entry'!M35</f>
        <v>0.85610043379585743</v>
      </c>
      <c r="N35" s="13">
        <f>'Data Entry'!N35</f>
        <v>0.14092670589267778</v>
      </c>
      <c r="O35" s="15">
        <f>'Data Entry'!O35</f>
        <v>7.8327414429530196</v>
      </c>
      <c r="P35" s="15">
        <f>'Data Entry'!P35</f>
        <v>32.791499999999985</v>
      </c>
      <c r="Q35" s="15">
        <f>'Data Entry'!Q35</f>
        <v>1.5745860110815317</v>
      </c>
      <c r="R35" s="15">
        <f>'Data Entry'!R35</f>
        <v>3.986865394463087</v>
      </c>
      <c r="S35" s="15">
        <f>'Data Entry'!S35</f>
        <v>8.4119894712516565</v>
      </c>
      <c r="T35" s="15">
        <f>IF('Data Entry'!T35=-1,"",'Data Entry'!T35)</f>
        <v>1.0376529901006541</v>
      </c>
      <c r="U35" s="15">
        <f>IF('Data Entry'!U35=-1,"",'Data Entry'!U35)</f>
        <v>0.67056133471228707</v>
      </c>
      <c r="V35" s="15" t="str">
        <f>IF('Data Entry'!V35=-99,"",'Data Entry'!V35)</f>
        <v/>
      </c>
      <c r="W35" s="15" t="str">
        <f>IF('Data Entry'!W35=-99,"",'Data Entry'!W35)</f>
        <v/>
      </c>
      <c r="X35" s="15">
        <f>'Data Entry'!X35</f>
        <v>2.2496365463240848</v>
      </c>
      <c r="Y35" s="15">
        <f>'Data Entry'!Y35</f>
        <v>73.7689568087862</v>
      </c>
      <c r="Z35" s="15">
        <f>'Data Entry'!Z35</f>
        <v>68.486359409999963</v>
      </c>
      <c r="AA35" s="15">
        <f>IF('Data Entry'!AA35=-99,"",'Data Entry'!AA35)</f>
        <v>2167.17977594482</v>
      </c>
      <c r="AB35" s="15">
        <f>IF('Data Entry'!AB35=-99,"",'Data Entry'!AB35)</f>
        <v>1400.4941699999999</v>
      </c>
      <c r="AC35" s="15">
        <f>'Data Entry'!AC35</f>
        <v>154.06941705342234</v>
      </c>
    </row>
    <row r="36" spans="2:29" x14ac:dyDescent="0.2">
      <c r="B36" s="10">
        <f>'Data Entry'!B36</f>
        <v>21</v>
      </c>
      <c r="C36" s="10">
        <f>'Data Entry'!C36</f>
        <v>8.4</v>
      </c>
      <c r="D36" s="10">
        <f>'Data Entry'!D36</f>
        <v>13.8</v>
      </c>
      <c r="E36" s="10">
        <f>'Data Entry'!E36</f>
        <v>0</v>
      </c>
      <c r="F36" s="10">
        <f>'Data Entry'!F36</f>
        <v>8.2700000000000014</v>
      </c>
      <c r="G36" s="10">
        <f>'Data Entry'!G36</f>
        <v>13.100000000000001</v>
      </c>
      <c r="H36" s="10">
        <f>'Data Entry'!H36</f>
        <v>374.4</v>
      </c>
      <c r="I36" s="10">
        <f>'Data Entry'!I36</f>
        <v>0.17926398345255537</v>
      </c>
      <c r="J36" s="10">
        <f>'Data Entry'!J36</f>
        <v>2205</v>
      </c>
      <c r="K36" s="10">
        <f>'Data Entry'!K36</f>
        <v>1830.6</v>
      </c>
      <c r="L36">
        <f>'Data Entry'!L36</f>
        <v>1.0557614410066363</v>
      </c>
      <c r="M36">
        <f>'Data Entry'!M36</f>
        <v>0.87649745755408082</v>
      </c>
      <c r="N36" s="13">
        <f>'Data Entry'!N36</f>
        <v>0.59697906224124997</v>
      </c>
      <c r="O36" s="15">
        <f>'Data Entry'!O36</f>
        <v>9.2307581120943976</v>
      </c>
      <c r="P36" s="15">
        <f>'Data Entry'!P36</f>
        <v>167.60100000000003</v>
      </c>
      <c r="Q36" s="15">
        <f>'Data Entry'!Q36</f>
        <v>1.7490846794218253</v>
      </c>
      <c r="R36" s="15">
        <f>'Data Entry'!R36</f>
        <v>4.6984558790560476</v>
      </c>
      <c r="S36" s="15">
        <f>'Data Entry'!S36</f>
        <v>10.868347225161598</v>
      </c>
      <c r="T36" s="15">
        <f>IF('Data Entry'!T36=-1,"",'Data Entry'!T36)</f>
        <v>1.3044653878561567</v>
      </c>
      <c r="U36" s="15">
        <f>IF('Data Entry'!U36=-1,"",'Data Entry'!U36)</f>
        <v>0.80907360165474462</v>
      </c>
      <c r="V36" s="15" t="str">
        <f>IF('Data Entry'!V36=-99,"",'Data Entry'!V36)</f>
        <v/>
      </c>
      <c r="W36" s="15" t="str">
        <f>IF('Data Entry'!W36=-99,"",'Data Entry'!W36)</f>
        <v/>
      </c>
      <c r="X36" s="15">
        <f>'Data Entry'!X36</f>
        <v>2.4179601946696527</v>
      </c>
      <c r="Y36" s="15">
        <f>'Data Entry'!Y36</f>
        <v>405.25254658682854</v>
      </c>
      <c r="Z36" s="15">
        <f>'Data Entry'!Z36</f>
        <v>350.04139254</v>
      </c>
      <c r="AA36" s="15">
        <f>IF('Data Entry'!AA36=-99,"",'Data Entry'!AA36)</f>
        <v>2724.4281411530974</v>
      </c>
      <c r="AB36" s="15">
        <f>IF('Data Entry'!AB36=-99,"",'Data Entry'!AB36)</f>
        <v>1689.7825800000003</v>
      </c>
      <c r="AC36" s="15">
        <f>'Data Entry'!AC36</f>
        <v>846.38615364845498</v>
      </c>
    </row>
    <row r="37" spans="2:29" x14ac:dyDescent="0.2">
      <c r="B37" s="10">
        <f>'Data Entry'!B37</f>
        <v>22</v>
      </c>
      <c r="C37" s="10">
        <f>'Data Entry'!C37</f>
        <v>11.1</v>
      </c>
      <c r="D37" s="10">
        <f>'Data Entry'!D37</f>
        <v>16.5</v>
      </c>
      <c r="E37" s="10">
        <f>'Data Entry'!E37</f>
        <v>0</v>
      </c>
      <c r="F37" s="10">
        <f>'Data Entry'!F37</f>
        <v>10.969999999999999</v>
      </c>
      <c r="G37" s="10">
        <f>'Data Entry'!G37</f>
        <v>15.8</v>
      </c>
      <c r="H37" s="10">
        <f>'Data Entry'!H37</f>
        <v>436.8</v>
      </c>
      <c r="I37" s="10">
        <f>'Data Entry'!I37</f>
        <v>0.20914131402798128</v>
      </c>
      <c r="J37" s="10">
        <f>'Data Entry'!J37</f>
        <v>2310</v>
      </c>
      <c r="K37" s="10">
        <f>'Data Entry'!K37</f>
        <v>1873.2</v>
      </c>
      <c r="L37">
        <f>'Data Entry'!L37</f>
        <v>1.1060357953402855</v>
      </c>
      <c r="M37">
        <f>'Data Entry'!M37</f>
        <v>0.89689448131230431</v>
      </c>
      <c r="N37" s="13">
        <f>'Data Entry'!N37</f>
        <v>0.4488489386350224</v>
      </c>
      <c r="O37" s="15">
        <f>'Data Entry'!O37</f>
        <v>11.997909352978859</v>
      </c>
      <c r="P37" s="15">
        <f>'Data Entry'!P37</f>
        <v>167.60100000000008</v>
      </c>
      <c r="Q37" s="15">
        <f>'Data Entry'!Q37</f>
        <v>2.0571540227913458</v>
      </c>
      <c r="R37" s="15">
        <f>'Data Entry'!R37</f>
        <v>6.1069358606662387</v>
      </c>
      <c r="S37" s="15">
        <f>'Data Entry'!S37</f>
        <v>16.360550245631696</v>
      </c>
      <c r="T37" s="15">
        <f>IF('Data Entry'!T37=-1,"",'Data Entry'!T37)</f>
        <v>1.8525012450043064</v>
      </c>
      <c r="U37" s="15">
        <f>IF('Data Entry'!U37=-1,"",'Data Entry'!U37)</f>
        <v>1.0760858685972017</v>
      </c>
      <c r="V37" s="15" t="str">
        <f>IF('Data Entry'!V37=-99,"",'Data Entry'!V37)</f>
        <v/>
      </c>
      <c r="W37" s="15" t="str">
        <f>IF('Data Entry'!W37=-99,"",'Data Entry'!W37)</f>
        <v/>
      </c>
      <c r="X37" s="15">
        <f>'Data Entry'!X37</f>
        <v>2.672450156589254</v>
      </c>
      <c r="Y37" s="15">
        <f>'Data Entry'!Y37</f>
        <v>447.90531869451581</v>
      </c>
      <c r="Z37" s="15">
        <f>'Data Entry'!Z37</f>
        <v>350.04139254000017</v>
      </c>
      <c r="AA37" s="15">
        <f>IF('Data Entry'!AA37=-99,"",'Data Entry'!AA37)</f>
        <v>3869.022950241294</v>
      </c>
      <c r="AB37" s="15">
        <f>IF('Data Entry'!AB37=-99,"",'Data Entry'!AB37)</f>
        <v>2247.4483799999994</v>
      </c>
      <c r="AC37" s="15">
        <f>'Data Entry'!AC37</f>
        <v>935.46817430624401</v>
      </c>
    </row>
    <row r="38" spans="2:29" x14ac:dyDescent="0.2">
      <c r="B38" s="10">
        <f>'Data Entry'!B38</f>
        <v>23</v>
      </c>
      <c r="C38" s="10">
        <f>'Data Entry'!C38</f>
        <v>8.1999999999999993</v>
      </c>
      <c r="D38" s="10">
        <f>'Data Entry'!D38</f>
        <v>11.3</v>
      </c>
      <c r="E38" s="10">
        <f>'Data Entry'!E38</f>
        <v>0</v>
      </c>
      <c r="F38" s="10">
        <f>'Data Entry'!F38</f>
        <v>8.1850000000000005</v>
      </c>
      <c r="G38" s="10">
        <f>'Data Entry'!G38</f>
        <v>10.600000000000001</v>
      </c>
      <c r="H38" s="10">
        <f>'Data Entry'!H38</f>
        <v>499.2</v>
      </c>
      <c r="I38" s="10">
        <f>'Data Entry'!I38</f>
        <v>0.23901864460340716</v>
      </c>
      <c r="J38" s="10">
        <f>'Data Entry'!J38</f>
        <v>2415</v>
      </c>
      <c r="K38" s="10">
        <f>'Data Entry'!K38</f>
        <v>1915.8</v>
      </c>
      <c r="L38">
        <f>'Data Entry'!L38</f>
        <v>1.156310149673935</v>
      </c>
      <c r="M38">
        <f>'Data Entry'!M38</f>
        <v>0.9172915050705277</v>
      </c>
      <c r="N38" s="13">
        <f>'Data Entry'!N38</f>
        <v>0.3039272170403256</v>
      </c>
      <c r="O38" s="15">
        <f>'Data Entry'!O38</f>
        <v>8.6624386157218929</v>
      </c>
      <c r="P38" s="15">
        <f>'Data Entry'!P38</f>
        <v>83.800500000000042</v>
      </c>
      <c r="Q38" s="15">
        <f>'Data Entry'!Q38</f>
        <v>1.6799639922801588</v>
      </c>
      <c r="R38" s="15">
        <f>'Data Entry'!R38</f>
        <v>4.4091812554024434</v>
      </c>
      <c r="S38" s="15">
        <f>'Data Entry'!S38</f>
        <v>9.8426461485470913</v>
      </c>
      <c r="T38" s="15">
        <f>IF('Data Entry'!T38=-1,"",'Data Entry'!T38)</f>
        <v>1.2609352054749867</v>
      </c>
      <c r="U38" s="15">
        <f>IF('Data Entry'!U38=-1,"",'Data Entry'!U38)</f>
        <v>0.79459813553965941</v>
      </c>
      <c r="V38" s="15" t="str">
        <f>IF('Data Entry'!V38=-99,"",'Data Entry'!V38)</f>
        <v/>
      </c>
      <c r="W38" s="15" t="str">
        <f>IF('Data Entry'!W38=-99,"",'Data Entry'!W38)</f>
        <v/>
      </c>
      <c r="X38" s="15">
        <f>'Data Entry'!X38</f>
        <v>2.3528308014545534</v>
      </c>
      <c r="Y38" s="15">
        <f>'Data Entry'!Y38</f>
        <v>197.16839757729241</v>
      </c>
      <c r="Z38" s="15">
        <f>'Data Entry'!Z38</f>
        <v>175.02069627000009</v>
      </c>
      <c r="AA38" s="15">
        <f>IF('Data Entry'!AA38=-99,"",'Data Entry'!AA38)</f>
        <v>2633.5136140427289</v>
      </c>
      <c r="AB38" s="15">
        <f>IF('Data Entry'!AB38=-99,"",'Data Entry'!AB38)</f>
        <v>1659.5499900000002</v>
      </c>
      <c r="AC38" s="15">
        <f>'Data Entry'!AC38</f>
        <v>411.79408507607832</v>
      </c>
    </row>
    <row r="39" spans="2:29" x14ac:dyDescent="0.2">
      <c r="B39" s="10">
        <f>'Data Entry'!B39</f>
        <v>24</v>
      </c>
      <c r="C39" s="10">
        <f>'Data Entry'!C39</f>
        <v>9.4</v>
      </c>
      <c r="D39" s="10">
        <f>'Data Entry'!D39</f>
        <v>15.6</v>
      </c>
      <c r="E39" s="10">
        <f>'Data Entry'!E39</f>
        <v>0</v>
      </c>
      <c r="F39" s="10">
        <f>'Data Entry'!F39</f>
        <v>9.23</v>
      </c>
      <c r="G39" s="10">
        <f>'Data Entry'!G39</f>
        <v>14.9</v>
      </c>
      <c r="H39" s="10">
        <f>'Data Entry'!H39</f>
        <v>561.6</v>
      </c>
      <c r="I39" s="10">
        <f>'Data Entry'!I39</f>
        <v>0.26889597517883307</v>
      </c>
      <c r="J39" s="10">
        <f>'Data Entry'!J39</f>
        <v>2520</v>
      </c>
      <c r="K39" s="10">
        <f>'Data Entry'!K39</f>
        <v>1958.4</v>
      </c>
      <c r="L39">
        <f>'Data Entry'!L39</f>
        <v>1.2065845040075842</v>
      </c>
      <c r="M39">
        <f>'Data Entry'!M39</f>
        <v>0.9376885288287512</v>
      </c>
      <c r="N39" s="13">
        <f>'Data Entry'!N39</f>
        <v>0.63273453631324772</v>
      </c>
      <c r="O39" s="15">
        <f>'Data Entry'!O39</f>
        <v>9.5565891544117658</v>
      </c>
      <c r="P39" s="15">
        <f>'Data Entry'!P39</f>
        <v>196.74900000000002</v>
      </c>
      <c r="Q39" s="15">
        <f>'Data Entry'!Q39</f>
        <v>1.7876984562917686</v>
      </c>
      <c r="R39" s="15">
        <f>'Data Entry'!R39</f>
        <v>4.8643038795955889</v>
      </c>
      <c r="S39" s="15">
        <f>'Data Entry'!S39</f>
        <v>11.472703116074277</v>
      </c>
      <c r="T39" s="15">
        <f>IF('Data Entry'!T39=-1,"",'Data Entry'!T39)</f>
        <v>1.4573787541279204</v>
      </c>
      <c r="U39" s="15">
        <f>IF('Data Entry'!U39=-1,"",'Data Entry'!U39)</f>
        <v>0.89611040248211682</v>
      </c>
      <c r="V39" s="15" t="str">
        <f>IF('Data Entry'!V39=-99,"",'Data Entry'!V39)</f>
        <v/>
      </c>
      <c r="W39" s="15" t="str">
        <f>IF('Data Entry'!W39=-99,"",'Data Entry'!W39)</f>
        <v/>
      </c>
      <c r="X39" s="15">
        <f>'Data Entry'!X39</f>
        <v>2.4536115973723933</v>
      </c>
      <c r="Y39" s="15">
        <f>'Data Entry'!Y39</f>
        <v>482.74562817142106</v>
      </c>
      <c r="Z39" s="15">
        <f>'Data Entry'!Z39</f>
        <v>410.91815646000003</v>
      </c>
      <c r="AA39" s="15">
        <f>IF('Data Entry'!AA39=-99,"",'Data Entry'!AA39)</f>
        <v>3043.7938231463268</v>
      </c>
      <c r="AB39" s="15">
        <f>IF('Data Entry'!AB39=-99,"",'Data Entry'!AB39)</f>
        <v>1871.5624200000002</v>
      </c>
      <c r="AC39" s="15">
        <f>'Data Entry'!AC39</f>
        <v>1008.2335542611397</v>
      </c>
    </row>
    <row r="40" spans="2:29" x14ac:dyDescent="0.2">
      <c r="B40" s="10">
        <f>'Data Entry'!B40</f>
        <v>25</v>
      </c>
      <c r="C40" s="10">
        <f>'Data Entry'!C40</f>
        <v>5.2</v>
      </c>
      <c r="D40" s="10">
        <f>'Data Entry'!D40</f>
        <v>18.3</v>
      </c>
      <c r="E40" s="10">
        <f>'Data Entry'!E40</f>
        <v>0</v>
      </c>
      <c r="F40" s="10">
        <f>'Data Entry'!F40</f>
        <v>4.6850000000000005</v>
      </c>
      <c r="G40" s="10">
        <f>'Data Entry'!G40</f>
        <v>17.600000000000001</v>
      </c>
      <c r="H40" s="10">
        <f>'Data Entry'!H40</f>
        <v>624</v>
      </c>
      <c r="I40" s="10">
        <f>'Data Entry'!I40</f>
        <v>0.29877330575425898</v>
      </c>
      <c r="J40" s="10">
        <f>'Data Entry'!J40</f>
        <v>2625</v>
      </c>
      <c r="K40" s="10">
        <f>'Data Entry'!K40</f>
        <v>2001</v>
      </c>
      <c r="L40">
        <f>'Data Entry'!L40</f>
        <v>1.2568588583412337</v>
      </c>
      <c r="M40">
        <f>'Data Entry'!M40</f>
        <v>0.9580855525869747</v>
      </c>
      <c r="N40" s="13">
        <f>'Data Entry'!N40</f>
        <v>2.9444442570519884</v>
      </c>
      <c r="O40" s="15">
        <f>'Data Entry'!O40</f>
        <v>4.5781158920539733</v>
      </c>
      <c r="P40" s="15">
        <f>'Data Entry'!P40</f>
        <v>448.15050000000008</v>
      </c>
      <c r="Q40" s="15">
        <f>'Data Entry'!Q40</f>
        <v>1.0895066127733655</v>
      </c>
      <c r="R40" s="15">
        <f>'Data Entry'!R40</f>
        <v>-1</v>
      </c>
      <c r="S40" s="15">
        <f>'Data Entry'!S40</f>
        <v>-1</v>
      </c>
      <c r="T40" s="15" t="str">
        <f>IF('Data Entry'!T40=-1,"",'Data Entry'!T40)</f>
        <v/>
      </c>
      <c r="U40" s="15" t="str">
        <f>IF('Data Entry'!U40=-1,"",'Data Entry'!U40)</f>
        <v/>
      </c>
      <c r="V40" s="15">
        <f>IF('Data Entry'!V40=-99,"",'Data Entry'!V40)</f>
        <v>36.729362271278475</v>
      </c>
      <c r="W40" s="15">
        <f>IF('Data Entry'!W40=-99,"",'Data Entry'!W40)</f>
        <v>39.480699099502388</v>
      </c>
      <c r="X40" s="15">
        <f>'Data Entry'!X40</f>
        <v>1.8185459450406252</v>
      </c>
      <c r="Y40" s="15">
        <f>'Data Entry'!Y40</f>
        <v>814.98227454292885</v>
      </c>
      <c r="Z40" s="15">
        <f>'Data Entry'!Z40</f>
        <v>935.98024527000018</v>
      </c>
      <c r="AA40" s="15" t="str">
        <f>IF('Data Entry'!AA40=-99,"",'Data Entry'!AA40)</f>
        <v/>
      </c>
      <c r="AB40" s="15" t="str">
        <f>IF('Data Entry'!AB40=-99,"",'Data Entry'!AB40)</f>
        <v/>
      </c>
      <c r="AC40" s="15">
        <f>'Data Entry'!AC40</f>
        <v>1702.1230796738887</v>
      </c>
    </row>
    <row r="41" spans="2:29" x14ac:dyDescent="0.2">
      <c r="B41" s="10">
        <f>'Data Entry'!B41</f>
        <v>26</v>
      </c>
      <c r="C41" s="10">
        <f>'Data Entry'!C41</f>
        <v>4.5</v>
      </c>
      <c r="D41" s="10">
        <f>'Data Entry'!D41</f>
        <v>15.8</v>
      </c>
      <c r="E41" s="10">
        <f>'Data Entry'!E41</f>
        <v>0</v>
      </c>
      <c r="F41" s="10">
        <f>'Data Entry'!F41</f>
        <v>4.0750000000000002</v>
      </c>
      <c r="G41" s="10">
        <f>'Data Entry'!G41</f>
        <v>15.100000000000001</v>
      </c>
      <c r="H41" s="10">
        <f>'Data Entry'!H41</f>
        <v>686.4</v>
      </c>
      <c r="I41" s="10">
        <f>'Data Entry'!I41</f>
        <v>0.32865063632968483</v>
      </c>
      <c r="J41" s="10">
        <f>'Data Entry'!J41</f>
        <v>2730</v>
      </c>
      <c r="K41" s="10">
        <f>'Data Entry'!K41</f>
        <v>2043.6</v>
      </c>
      <c r="L41">
        <f>'Data Entry'!L41</f>
        <v>1.3071332126748829</v>
      </c>
      <c r="M41">
        <f>'Data Entry'!M41</f>
        <v>0.97848257634519809</v>
      </c>
      <c r="N41" s="13">
        <f>'Data Entry'!N41</f>
        <v>2.9428648878594599</v>
      </c>
      <c r="O41" s="15">
        <f>'Data Entry'!O41</f>
        <v>3.8287338520258372</v>
      </c>
      <c r="P41" s="15">
        <f>'Data Entry'!P41</f>
        <v>382.56750000000011</v>
      </c>
      <c r="Q41" s="15">
        <f>'Data Entry'!Q41</f>
        <v>0.95336330623127707</v>
      </c>
      <c r="R41" s="15">
        <f>'Data Entry'!R41</f>
        <v>-1</v>
      </c>
      <c r="S41" s="15">
        <f>'Data Entry'!S41</f>
        <v>-1</v>
      </c>
      <c r="T41" s="15" t="str">
        <f>IF('Data Entry'!T41=-1,"",'Data Entry'!T41)</f>
        <v/>
      </c>
      <c r="U41" s="15" t="str">
        <f>IF('Data Entry'!U41=-1,"",'Data Entry'!U41)</f>
        <v/>
      </c>
      <c r="V41" s="15">
        <f>IF('Data Entry'!V41=-99,"",'Data Entry'!V41)</f>
        <v>35.798703585362595</v>
      </c>
      <c r="W41" s="15">
        <f>IF('Data Entry'!W41=-99,"",'Data Entry'!W41)</f>
        <v>39.009891829124662</v>
      </c>
      <c r="X41" s="15">
        <f>'Data Entry'!X41</f>
        <v>1.6625370279245</v>
      </c>
      <c r="Y41" s="15">
        <f>'Data Entry'!Y41</f>
        <v>636.03263443050628</v>
      </c>
      <c r="Z41" s="15">
        <f>'Data Entry'!Z41</f>
        <v>799.00752645000023</v>
      </c>
      <c r="AA41" s="15" t="str">
        <f>IF('Data Entry'!AA41=-99,"",'Data Entry'!AA41)</f>
        <v/>
      </c>
      <c r="AB41" s="15" t="str">
        <f>IF('Data Entry'!AB41=-99,"",'Data Entry'!AB41)</f>
        <v/>
      </c>
      <c r="AC41" s="15">
        <f>'Data Entry'!AC41</f>
        <v>1328.3795983134894</v>
      </c>
    </row>
    <row r="42" spans="2:29" x14ac:dyDescent="0.2">
      <c r="B42" s="10">
        <f>'Data Entry'!B42</f>
        <v>27</v>
      </c>
      <c r="C42" s="10">
        <f>'Data Entry'!C42</f>
        <v>4.7</v>
      </c>
      <c r="D42" s="10">
        <f>'Data Entry'!D42</f>
        <v>12.9</v>
      </c>
      <c r="E42" s="10">
        <f>'Data Entry'!E42</f>
        <v>0</v>
      </c>
      <c r="F42" s="10">
        <f>'Data Entry'!F42</f>
        <v>4.43</v>
      </c>
      <c r="G42" s="10">
        <f>'Data Entry'!G42</f>
        <v>12.200000000000001</v>
      </c>
      <c r="H42" s="10">
        <f>'Data Entry'!H42</f>
        <v>748.8</v>
      </c>
      <c r="I42" s="10">
        <f>'Data Entry'!I42</f>
        <v>0.35852796690511074</v>
      </c>
      <c r="J42" s="10">
        <f>'Data Entry'!J42</f>
        <v>2835</v>
      </c>
      <c r="K42" s="10">
        <f>'Data Entry'!K42</f>
        <v>2086.1999999999998</v>
      </c>
      <c r="L42">
        <f>'Data Entry'!L42</f>
        <v>1.3574075670085324</v>
      </c>
      <c r="M42">
        <f>'Data Entry'!M42</f>
        <v>0.99887960010342147</v>
      </c>
      <c r="N42" s="13">
        <f>'Data Entry'!N42</f>
        <v>1.9084006808450835</v>
      </c>
      <c r="O42" s="15">
        <f>'Data Entry'!O42</f>
        <v>4.0760388265746332</v>
      </c>
      <c r="P42" s="15">
        <f>'Data Entry'!P42</f>
        <v>269.61900000000009</v>
      </c>
      <c r="Q42" s="15">
        <f>'Data Entry'!Q42</f>
        <v>0.99973893522059931</v>
      </c>
      <c r="R42" s="15">
        <f>'Data Entry'!R42</f>
        <v>-1</v>
      </c>
      <c r="S42" s="15">
        <f>'Data Entry'!S42</f>
        <v>-1</v>
      </c>
      <c r="T42" s="15" t="str">
        <f>IF('Data Entry'!T42=-1,"",'Data Entry'!T42)</f>
        <v/>
      </c>
      <c r="U42" s="15" t="str">
        <f>IF('Data Entry'!U42=-1,"",'Data Entry'!U42)</f>
        <v/>
      </c>
      <c r="V42" s="15">
        <f>IF('Data Entry'!V42=-99,"",'Data Entry'!V42)</f>
        <v>36.127458683656208</v>
      </c>
      <c r="W42" s="15">
        <f>IF('Data Entry'!W42=-99,"",'Data Entry'!W42)</f>
        <v>39.177820590057514</v>
      </c>
      <c r="X42" s="15">
        <f>'Data Entry'!X42</f>
        <v>1.6566570855628795</v>
      </c>
      <c r="Y42" s="15">
        <f>'Data Entry'!Y42</f>
        <v>446.66622675237812</v>
      </c>
      <c r="Z42" s="15">
        <f>'Data Entry'!Z42</f>
        <v>563.11006626000028</v>
      </c>
      <c r="AA42" s="15" t="str">
        <f>IF('Data Entry'!AA42=-99,"",'Data Entry'!AA42)</f>
        <v/>
      </c>
      <c r="AB42" s="15" t="str">
        <f>IF('Data Entry'!AB42=-99,"",'Data Entry'!AB42)</f>
        <v/>
      </c>
      <c r="AC42" s="15">
        <f>'Data Entry'!AC42</f>
        <v>932.88028122141179</v>
      </c>
    </row>
    <row r="43" spans="2:29" x14ac:dyDescent="0.2">
      <c r="B43" s="10">
        <f>'Data Entry'!B43</f>
        <v>28</v>
      </c>
      <c r="C43" s="10">
        <f>'Data Entry'!C43</f>
        <v>5.4</v>
      </c>
      <c r="D43" s="10">
        <f>'Data Entry'!D43</f>
        <v>16.5</v>
      </c>
      <c r="E43" s="10">
        <f>'Data Entry'!E43</f>
        <v>0</v>
      </c>
      <c r="F43" s="10">
        <f>'Data Entry'!F43</f>
        <v>4.9850000000000003</v>
      </c>
      <c r="G43" s="10">
        <f>'Data Entry'!G43</f>
        <v>15.8</v>
      </c>
      <c r="H43" s="10">
        <f>'Data Entry'!H43</f>
        <v>811.19999999999993</v>
      </c>
      <c r="I43" s="10">
        <f>'Data Entry'!I43</f>
        <v>0.38840529748053659</v>
      </c>
      <c r="J43" s="10">
        <f>'Data Entry'!J43</f>
        <v>2940</v>
      </c>
      <c r="K43" s="10">
        <f>'Data Entry'!K43</f>
        <v>2128.8000000000002</v>
      </c>
      <c r="L43">
        <f>'Data Entry'!L43</f>
        <v>1.4076819213421816</v>
      </c>
      <c r="M43">
        <f>'Data Entry'!M43</f>
        <v>1.0192766238616451</v>
      </c>
      <c r="N43" s="13">
        <f>'Data Entry'!N43</f>
        <v>2.3528287134108505</v>
      </c>
      <c r="O43" s="15">
        <f>'Data Entry'!O43</f>
        <v>4.5096636133032693</v>
      </c>
      <c r="P43" s="15">
        <f>'Data Entry'!P43</f>
        <v>375.28050000000007</v>
      </c>
      <c r="Q43" s="15">
        <f>'Data Entry'!Q43</f>
        <v>1.0775862497894542</v>
      </c>
      <c r="R43" s="15">
        <f>'Data Entry'!R43</f>
        <v>-1</v>
      </c>
      <c r="S43" s="15">
        <f>'Data Entry'!S43</f>
        <v>-1</v>
      </c>
      <c r="T43" s="15" t="str">
        <f>IF('Data Entry'!T43=-1,"",'Data Entry'!T43)</f>
        <v/>
      </c>
      <c r="U43" s="15" t="str">
        <f>IF('Data Entry'!U43=-1,"",'Data Entry'!U43)</f>
        <v/>
      </c>
      <c r="V43" s="15">
        <f>IF('Data Entry'!V43=-99,"",'Data Entry'!V43)</f>
        <v>36.651904971582788</v>
      </c>
      <c r="W43" s="15">
        <f>IF('Data Entry'!W43=-99,"",'Data Entry'!W43)</f>
        <v>39.442012991491431</v>
      </c>
      <c r="X43" s="15">
        <f>'Data Entry'!X43</f>
        <v>1.7747140995185555</v>
      </c>
      <c r="Y43" s="15">
        <f>'Data Entry'!Y43</f>
        <v>666.01559462437342</v>
      </c>
      <c r="Z43" s="15">
        <f>'Data Entry'!Z43</f>
        <v>783.78833547000022</v>
      </c>
      <c r="AA43" s="15" t="str">
        <f>IF('Data Entry'!AA43=-99,"",'Data Entry'!AA43)</f>
        <v/>
      </c>
      <c r="AB43" s="15" t="str">
        <f>IF('Data Entry'!AB43=-99,"",'Data Entry'!AB43)</f>
        <v/>
      </c>
      <c r="AC43" s="15">
        <f>'Data Entry'!AC43</f>
        <v>1391.0002099967887</v>
      </c>
    </row>
    <row r="44" spans="2:29" x14ac:dyDescent="0.2">
      <c r="B44" s="10">
        <f>'Data Entry'!B44</f>
        <v>29</v>
      </c>
      <c r="C44" s="10">
        <f>'Data Entry'!C44</f>
        <v>3.9</v>
      </c>
      <c r="D44" s="10">
        <f>'Data Entry'!D44</f>
        <v>13.1</v>
      </c>
      <c r="E44" s="10">
        <f>'Data Entry'!E44</f>
        <v>0</v>
      </c>
      <c r="F44" s="10">
        <f>'Data Entry'!F44</f>
        <v>3.58</v>
      </c>
      <c r="G44" s="10">
        <f>'Data Entry'!G44</f>
        <v>12.4</v>
      </c>
      <c r="H44" s="10">
        <f>'Data Entry'!H44</f>
        <v>873.6</v>
      </c>
      <c r="I44" s="10">
        <f>'Data Entry'!I44</f>
        <v>0.41828262805596256</v>
      </c>
      <c r="J44" s="10">
        <f>'Data Entry'!J44</f>
        <v>3045</v>
      </c>
      <c r="K44" s="10">
        <f>'Data Entry'!K44</f>
        <v>2171.4</v>
      </c>
      <c r="L44">
        <f>'Data Entry'!L44</f>
        <v>1.4579562756758311</v>
      </c>
      <c r="M44">
        <f>'Data Entry'!M44</f>
        <v>1.0396736476198685</v>
      </c>
      <c r="N44" s="13">
        <f>'Data Entry'!N44</f>
        <v>2.7896231580550377</v>
      </c>
      <c r="O44" s="15">
        <f>'Data Entry'!O44</f>
        <v>3.0410671456203371</v>
      </c>
      <c r="P44" s="15">
        <f>'Data Entry'!P44</f>
        <v>306.05400000000003</v>
      </c>
      <c r="Q44" s="15">
        <f>'Data Entry'!Q44</f>
        <v>0.79398895465077335</v>
      </c>
      <c r="R44" s="15">
        <f>'Data Entry'!R44</f>
        <v>-1</v>
      </c>
      <c r="S44" s="15">
        <f>'Data Entry'!S44</f>
        <v>-1</v>
      </c>
      <c r="T44" s="15" t="str">
        <f>IF('Data Entry'!T44=-1,"",'Data Entry'!T44)</f>
        <v/>
      </c>
      <c r="U44" s="15" t="str">
        <f>IF('Data Entry'!U44=-1,"",'Data Entry'!U44)</f>
        <v/>
      </c>
      <c r="V44" s="15">
        <f>IF('Data Entry'!V44=-99,"",'Data Entry'!V44)</f>
        <v>34.562220072006959</v>
      </c>
      <c r="W44" s="15">
        <f>IF('Data Entry'!W44=-99,"",'Data Entry'!W44)</f>
        <v>38.356797154352073</v>
      </c>
      <c r="X44" s="15">
        <f>'Data Entry'!X44</f>
        <v>1.4497381152886777</v>
      </c>
      <c r="Y44" s="15">
        <f>'Data Entry'!Y44</f>
        <v>443.69814913656103</v>
      </c>
      <c r="Z44" s="15">
        <f>'Data Entry'!Z44</f>
        <v>639.20602115999998</v>
      </c>
      <c r="AA44" s="15" t="str">
        <f>IF('Data Entry'!AA44=-99,"",'Data Entry'!AA44)</f>
        <v/>
      </c>
      <c r="AB44" s="15" t="str">
        <f>IF('Data Entry'!AB44=-99,"",'Data Entry'!AB44)</f>
        <v/>
      </c>
      <c r="AC44" s="15">
        <f>'Data Entry'!AC44</f>
        <v>926.68133239767315</v>
      </c>
    </row>
    <row r="45" spans="2:29" x14ac:dyDescent="0.2">
      <c r="B45" s="10">
        <f>'Data Entry'!B45</f>
        <v>30</v>
      </c>
      <c r="C45" s="10">
        <f>'Data Entry'!C45</f>
        <v>4.4000000000000004</v>
      </c>
      <c r="D45" s="10">
        <f>'Data Entry'!D45</f>
        <v>13.5</v>
      </c>
      <c r="E45" s="10">
        <f>'Data Entry'!E45</f>
        <v>0</v>
      </c>
      <c r="F45" s="10">
        <f>'Data Entry'!F45</f>
        <v>4.0850000000000009</v>
      </c>
      <c r="G45" s="10">
        <f>'Data Entry'!G45</f>
        <v>12.8</v>
      </c>
      <c r="H45" s="10">
        <f>'Data Entry'!H45</f>
        <v>936</v>
      </c>
      <c r="I45" s="10">
        <f>'Data Entry'!I45</f>
        <v>0.44815995863138847</v>
      </c>
      <c r="J45" s="10">
        <f>'Data Entry'!J45</f>
        <v>3150</v>
      </c>
      <c r="K45" s="10">
        <f>'Data Entry'!K45</f>
        <v>2214</v>
      </c>
      <c r="L45">
        <f>'Data Entry'!L45</f>
        <v>1.5082306300094803</v>
      </c>
      <c r="M45">
        <f>'Data Entry'!M45</f>
        <v>1.0600706713780919</v>
      </c>
      <c r="N45" s="13">
        <f>'Data Entry'!N45</f>
        <v>2.3963110559903478</v>
      </c>
      <c r="O45" s="15">
        <f>'Data Entry'!O45</f>
        <v>3.4307524390243911</v>
      </c>
      <c r="P45" s="15">
        <f>'Data Entry'!P45</f>
        <v>302.41050000000001</v>
      </c>
      <c r="Q45" s="15">
        <f>'Data Entry'!Q45</f>
        <v>0.87526526533155502</v>
      </c>
      <c r="R45" s="15">
        <f>'Data Entry'!R45</f>
        <v>-1</v>
      </c>
      <c r="S45" s="15">
        <f>'Data Entry'!S45</f>
        <v>-1</v>
      </c>
      <c r="T45" s="15" t="str">
        <f>IF('Data Entry'!T45=-1,"",'Data Entry'!T45)</f>
        <v/>
      </c>
      <c r="U45" s="15" t="str">
        <f>IF('Data Entry'!U45=-1,"",'Data Entry'!U45)</f>
        <v/>
      </c>
      <c r="V45" s="15">
        <f>IF('Data Entry'!V45=-99,"",'Data Entry'!V45)</f>
        <v>35.214737202198528</v>
      </c>
      <c r="W45" s="15">
        <f>IF('Data Entry'!W45=-99,"",'Data Entry'!W45)</f>
        <v>38.706200007256477</v>
      </c>
      <c r="X45" s="15">
        <f>'Data Entry'!X45</f>
        <v>1.5287067174155953</v>
      </c>
      <c r="Y45" s="15">
        <f>'Data Entry'!Y45</f>
        <v>462.29696276700889</v>
      </c>
      <c r="Z45" s="15">
        <f>'Data Entry'!Z45</f>
        <v>631.59642567000003</v>
      </c>
      <c r="AA45" s="15" t="str">
        <f>IF('Data Entry'!AA45=-99,"",'Data Entry'!AA45)</f>
        <v/>
      </c>
      <c r="AB45" s="15" t="str">
        <f>IF('Data Entry'!AB45=-99,"",'Data Entry'!AB45)</f>
        <v/>
      </c>
      <c r="AC45" s="15">
        <f>'Data Entry'!AC45</f>
        <v>965.52569861740881</v>
      </c>
    </row>
    <row r="46" spans="2:29" x14ac:dyDescent="0.2">
      <c r="B46" s="10">
        <f>'Data Entry'!B46</f>
        <v>31</v>
      </c>
      <c r="C46" s="10">
        <f>'Data Entry'!C46</f>
        <v>6.1</v>
      </c>
      <c r="D46" s="10">
        <f>'Data Entry'!D46</f>
        <v>16.899999999999999</v>
      </c>
      <c r="E46" s="10">
        <f>'Data Entry'!E46</f>
        <v>0</v>
      </c>
      <c r="F46" s="10">
        <f>'Data Entry'!F46</f>
        <v>5.6999999999999993</v>
      </c>
      <c r="G46" s="10">
        <f>'Data Entry'!G46</f>
        <v>16.2</v>
      </c>
      <c r="H46" s="10">
        <f>'Data Entry'!H46</f>
        <v>998.4</v>
      </c>
      <c r="I46" s="10">
        <f>'Data Entry'!I46</f>
        <v>0.47803728920681432</v>
      </c>
      <c r="J46" s="10">
        <f>'Data Entry'!J46</f>
        <v>3255</v>
      </c>
      <c r="K46" s="10">
        <f>'Data Entry'!K46</f>
        <v>2256.6</v>
      </c>
      <c r="L46">
        <f>'Data Entry'!L46</f>
        <v>1.5585049843431298</v>
      </c>
      <c r="M46">
        <f>'Data Entry'!M46</f>
        <v>1.0804676951363152</v>
      </c>
      <c r="N46" s="13">
        <f>'Data Entry'!N46</f>
        <v>2.0107382188497307</v>
      </c>
      <c r="O46" s="15">
        <f>'Data Entry'!O46</f>
        <v>4.8330576974208981</v>
      </c>
      <c r="P46" s="15">
        <f>'Data Entry'!P46</f>
        <v>364.35</v>
      </c>
      <c r="Q46" s="15">
        <f>'Data Entry'!Q46</f>
        <v>1.1330912865008522</v>
      </c>
      <c r="R46" s="15">
        <f>'Data Entry'!R46</f>
        <v>-1</v>
      </c>
      <c r="S46" s="15">
        <f>'Data Entry'!S46</f>
        <v>-1</v>
      </c>
      <c r="T46" s="15" t="str">
        <f>IF('Data Entry'!T46=-1,"",'Data Entry'!T46)</f>
        <v/>
      </c>
      <c r="U46" s="15" t="str">
        <f>IF('Data Entry'!U46=-1,"",'Data Entry'!U46)</f>
        <v/>
      </c>
      <c r="V46" s="15">
        <f>IF('Data Entry'!V46=-99,"",'Data Entry'!V46)</f>
        <v>37.006505498165843</v>
      </c>
      <c r="W46" s="15">
        <f>IF('Data Entry'!W46=-99,"",'Data Entry'!W46)</f>
        <v>39.618512138117516</v>
      </c>
      <c r="X46" s="15">
        <f>'Data Entry'!X46</f>
        <v>1.8215858906176663</v>
      </c>
      <c r="Y46" s="15">
        <f>'Data Entry'!Y46</f>
        <v>663.69481924654679</v>
      </c>
      <c r="Z46" s="15">
        <f>'Data Entry'!Z46</f>
        <v>760.95954900000004</v>
      </c>
      <c r="AA46" s="15" t="str">
        <f>IF('Data Entry'!AA46=-99,"",'Data Entry'!AA46)</f>
        <v/>
      </c>
      <c r="AB46" s="15" t="str">
        <f>IF('Data Entry'!AB46=-99,"",'Data Entry'!AB46)</f>
        <v/>
      </c>
      <c r="AC46" s="15">
        <f>'Data Entry'!AC46</f>
        <v>1386.1531777891828</v>
      </c>
    </row>
    <row r="47" spans="2:29" x14ac:dyDescent="0.2">
      <c r="B47" s="10">
        <f>'Data Entry'!B47</f>
        <v>32</v>
      </c>
      <c r="C47" s="10">
        <f>'Data Entry'!C47</f>
        <v>9.4</v>
      </c>
      <c r="D47" s="10">
        <f>'Data Entry'!D47</f>
        <v>25.7</v>
      </c>
      <c r="E47" s="10">
        <f>'Data Entry'!E47</f>
        <v>0</v>
      </c>
      <c r="F47" s="10">
        <f>'Data Entry'!F47</f>
        <v>8.7249999999999996</v>
      </c>
      <c r="G47" s="10">
        <f>'Data Entry'!G47</f>
        <v>25</v>
      </c>
      <c r="H47" s="10">
        <f>'Data Entry'!H47</f>
        <v>1060.8</v>
      </c>
      <c r="I47" s="10">
        <f>'Data Entry'!I47</f>
        <v>0.50791461978224017</v>
      </c>
      <c r="J47" s="10">
        <f>'Data Entry'!J47</f>
        <v>3360</v>
      </c>
      <c r="K47" s="10">
        <f>'Data Entry'!K47</f>
        <v>2299.1999999999998</v>
      </c>
      <c r="L47">
        <f>'Data Entry'!L47</f>
        <v>1.608779338676779</v>
      </c>
      <c r="M47">
        <f>'Data Entry'!M47</f>
        <v>1.1008647188945386</v>
      </c>
      <c r="N47" s="13">
        <f>'Data Entry'!N47</f>
        <v>1.9806292921309157</v>
      </c>
      <c r="O47" s="15">
        <f>'Data Entry'!O47</f>
        <v>7.4642099425887283</v>
      </c>
      <c r="P47" s="15">
        <f>'Data Entry'!P47</f>
        <v>564.74249999999995</v>
      </c>
      <c r="Q47" s="15">
        <f>'Data Entry'!Q47</f>
        <v>1.5258837679695314</v>
      </c>
      <c r="R47" s="15">
        <f>'Data Entry'!R47</f>
        <v>-1</v>
      </c>
      <c r="S47" s="15">
        <f>'Data Entry'!S47</f>
        <v>-1</v>
      </c>
      <c r="T47" s="15" t="str">
        <f>IF('Data Entry'!T47=-1,"",'Data Entry'!T47)</f>
        <v/>
      </c>
      <c r="U47" s="15" t="str">
        <f>IF('Data Entry'!U47=-1,"",'Data Entry'!U47)</f>
        <v/>
      </c>
      <c r="V47" s="15">
        <f>IF('Data Entry'!V47=-99,"",'Data Entry'!V47)</f>
        <v>39.145152482646211</v>
      </c>
      <c r="W47" s="15">
        <f>IF('Data Entry'!W47=-99,"",'Data Entry'!W47)</f>
        <v>40.662680688529264</v>
      </c>
      <c r="X47" s="15">
        <f>'Data Entry'!X47</f>
        <v>2.2265462102413585</v>
      </c>
      <c r="Y47" s="15">
        <f>'Data Entry'!Y47</f>
        <v>1257.4252731372303</v>
      </c>
      <c r="Z47" s="15">
        <f>'Data Entry'!Z47</f>
        <v>1179.4873009499997</v>
      </c>
      <c r="AA47" s="15" t="str">
        <f>IF('Data Entry'!AA47=-99,"",'Data Entry'!AA47)</f>
        <v/>
      </c>
      <c r="AB47" s="15" t="str">
        <f>IF('Data Entry'!AB47=-99,"",'Data Entry'!AB47)</f>
        <v/>
      </c>
      <c r="AC47" s="15">
        <f>'Data Entry'!AC47</f>
        <v>2626.182979958031</v>
      </c>
    </row>
    <row r="48" spans="2:29" x14ac:dyDescent="0.2">
      <c r="B48" s="10">
        <f>'Data Entry'!B48</f>
        <v>33</v>
      </c>
      <c r="C48" s="10">
        <f>'Data Entry'!C48</f>
        <v>9</v>
      </c>
      <c r="D48" s="10">
        <f>'Data Entry'!D48</f>
        <v>25.2</v>
      </c>
      <c r="E48" s="10">
        <f>'Data Entry'!E48</f>
        <v>0</v>
      </c>
      <c r="F48" s="10">
        <f>'Data Entry'!F48</f>
        <v>8.33</v>
      </c>
      <c r="G48" s="10">
        <f>'Data Entry'!G48</f>
        <v>24.5</v>
      </c>
      <c r="H48" s="10">
        <f>'Data Entry'!H48</f>
        <v>1123.2</v>
      </c>
      <c r="I48" s="10">
        <f>'Data Entry'!I48</f>
        <v>0.53779195035766614</v>
      </c>
      <c r="J48" s="10">
        <f>'Data Entry'!J48</f>
        <v>3465</v>
      </c>
      <c r="K48" s="10">
        <f>'Data Entry'!K48</f>
        <v>2341.8000000000002</v>
      </c>
      <c r="L48">
        <f>'Data Entry'!L48</f>
        <v>1.6590536930104283</v>
      </c>
      <c r="M48">
        <f>'Data Entry'!M48</f>
        <v>1.1212617426527622</v>
      </c>
      <c r="N48" s="13">
        <f>'Data Entry'!N48</f>
        <v>2.0751499314423736</v>
      </c>
      <c r="O48" s="15">
        <f>'Data Entry'!O48</f>
        <v>6.9494996156802458</v>
      </c>
      <c r="P48" s="15">
        <f>'Data Entry'!P48</f>
        <v>561.09900000000016</v>
      </c>
      <c r="Q48" s="15">
        <f>'Data Entry'!Q48</f>
        <v>1.455678860282573</v>
      </c>
      <c r="R48" s="15">
        <f>'Data Entry'!R48</f>
        <v>-1</v>
      </c>
      <c r="S48" s="15">
        <f>'Data Entry'!S48</f>
        <v>-1</v>
      </c>
      <c r="T48" s="15" t="str">
        <f>IF('Data Entry'!T48=-1,"",'Data Entry'!T48)</f>
        <v/>
      </c>
      <c r="U48" s="15" t="str">
        <f>IF('Data Entry'!U48=-1,"",'Data Entry'!U48)</f>
        <v/>
      </c>
      <c r="V48" s="15">
        <f>IF('Data Entry'!V48=-99,"",'Data Entry'!V48)</f>
        <v>38.803861527964848</v>
      </c>
      <c r="W48" s="15">
        <f>IF('Data Entry'!W48=-99,"",'Data Entry'!W48)</f>
        <v>40.497196334225698</v>
      </c>
      <c r="X48" s="15">
        <f>'Data Entry'!X48</f>
        <v>2.1619816779180838</v>
      </c>
      <c r="Y48" s="15">
        <f>'Data Entry'!Y48</f>
        <v>1213.0857574981592</v>
      </c>
      <c r="Z48" s="15">
        <f>'Data Entry'!Z48</f>
        <v>1171.8777054600002</v>
      </c>
      <c r="AA48" s="15" t="str">
        <f>IF('Data Entry'!AA48=-99,"",'Data Entry'!AA48)</f>
        <v/>
      </c>
      <c r="AB48" s="15" t="str">
        <f>IF('Data Entry'!AB48=-99,"",'Data Entry'!AB48)</f>
        <v/>
      </c>
      <c r="AC48" s="15">
        <f>'Data Entry'!AC48</f>
        <v>2533.5781279652056</v>
      </c>
    </row>
    <row r="49" spans="2:29" x14ac:dyDescent="0.2">
      <c r="B49" s="10">
        <f>'Data Entry'!B49</f>
        <v>34</v>
      </c>
      <c r="C49" s="10">
        <f>'Data Entry'!C49</f>
        <v>9.1999999999999993</v>
      </c>
      <c r="D49" s="10">
        <f>'Data Entry'!D49</f>
        <v>22.8</v>
      </c>
      <c r="E49" s="10">
        <f>'Data Entry'!E49</f>
        <v>0</v>
      </c>
      <c r="F49" s="10">
        <f>'Data Entry'!F49</f>
        <v>8.6599999999999984</v>
      </c>
      <c r="G49" s="10">
        <f>'Data Entry'!G49</f>
        <v>22.1</v>
      </c>
      <c r="H49" s="10">
        <f>'Data Entry'!H49</f>
        <v>1185.5999999999999</v>
      </c>
      <c r="I49" s="10">
        <f>'Data Entry'!I49</f>
        <v>0.56766928093309199</v>
      </c>
      <c r="J49" s="10">
        <f>'Data Entry'!J49</f>
        <v>3570</v>
      </c>
      <c r="K49" s="10">
        <f>'Data Entry'!K49</f>
        <v>2384.4</v>
      </c>
      <c r="L49">
        <f>'Data Entry'!L49</f>
        <v>1.7093280473440777</v>
      </c>
      <c r="M49">
        <f>'Data Entry'!M49</f>
        <v>1.1416587664109856</v>
      </c>
      <c r="N49" s="13">
        <f>'Data Entry'!N49</f>
        <v>1.6608317759842761</v>
      </c>
      <c r="O49" s="15">
        <f>'Data Entry'!O49</f>
        <v>7.0882219426270749</v>
      </c>
      <c r="P49" s="15">
        <f>'Data Entry'!P49</f>
        <v>466.36800000000017</v>
      </c>
      <c r="Q49" s="15">
        <f>'Data Entry'!Q49</f>
        <v>1.4748640346405395</v>
      </c>
      <c r="R49" s="15">
        <f>'Data Entry'!R49</f>
        <v>-1</v>
      </c>
      <c r="S49" s="15">
        <f>'Data Entry'!S49</f>
        <v>-1</v>
      </c>
      <c r="T49" s="15" t="str">
        <f>IF('Data Entry'!T49=-1,"",'Data Entry'!T49)</f>
        <v/>
      </c>
      <c r="U49" s="15" t="str">
        <f>IF('Data Entry'!U49=-1,"",'Data Entry'!U49)</f>
        <v/>
      </c>
      <c r="V49" s="15">
        <f>IF('Data Entry'!V49=-99,"",'Data Entry'!V49)</f>
        <v>38.898675895337348</v>
      </c>
      <c r="W49" s="15">
        <f>IF('Data Entry'!W49=-99,"",'Data Entry'!W49)</f>
        <v>40.543176310349374</v>
      </c>
      <c r="X49" s="15">
        <f>'Data Entry'!X49</f>
        <v>2.1710512617054718</v>
      </c>
      <c r="Y49" s="15">
        <f>'Data Entry'!Y49</f>
        <v>1012.5088348190578</v>
      </c>
      <c r="Z49" s="15">
        <f>'Data Entry'!Z49</f>
        <v>974.02822272000026</v>
      </c>
      <c r="AA49" s="15" t="str">
        <f>IF('Data Entry'!AA49=-99,"",'Data Entry'!AA49)</f>
        <v/>
      </c>
      <c r="AB49" s="15" t="str">
        <f>IF('Data Entry'!AB49=-99,"",'Data Entry'!AB49)</f>
        <v/>
      </c>
      <c r="AC49" s="15">
        <f>'Data Entry'!AC49</f>
        <v>2114.6652018729951</v>
      </c>
    </row>
    <row r="50" spans="2:29" x14ac:dyDescent="0.2">
      <c r="B50" s="10">
        <f>'Data Entry'!B50</f>
        <v>35</v>
      </c>
      <c r="C50" s="10">
        <f>'Data Entry'!C50</f>
        <v>12.7</v>
      </c>
      <c r="D50" s="10">
        <f>'Data Entry'!D50</f>
        <v>30</v>
      </c>
      <c r="E50" s="10">
        <f>'Data Entry'!E50</f>
        <v>0</v>
      </c>
      <c r="F50" s="10">
        <f>'Data Entry'!F50</f>
        <v>11.975</v>
      </c>
      <c r="G50" s="10">
        <f>'Data Entry'!G50</f>
        <v>29.3</v>
      </c>
      <c r="H50" s="10">
        <f>'Data Entry'!H50</f>
        <v>1248</v>
      </c>
      <c r="I50" s="10">
        <f>'Data Entry'!I50</f>
        <v>0.59754661150851796</v>
      </c>
      <c r="J50" s="10">
        <f>'Data Entry'!J50</f>
        <v>3675</v>
      </c>
      <c r="K50" s="10">
        <f>'Data Entry'!K50</f>
        <v>2427</v>
      </c>
      <c r="L50">
        <f>'Data Entry'!L50</f>
        <v>1.759602401677727</v>
      </c>
      <c r="M50">
        <f>'Data Entry'!M50</f>
        <v>1.1620557901692092</v>
      </c>
      <c r="N50" s="13">
        <f>'Data Entry'!N50</f>
        <v>1.5227484928678838</v>
      </c>
      <c r="O50" s="15">
        <f>'Data Entry'!O50</f>
        <v>9.7907978986402959</v>
      </c>
      <c r="P50" s="15">
        <f>'Data Entry'!P50</f>
        <v>601.17750000000012</v>
      </c>
      <c r="Q50" s="15">
        <f>'Data Entry'!Q50</f>
        <v>1.815024876447854</v>
      </c>
      <c r="R50" s="15">
        <f>'Data Entry'!R50</f>
        <v>-1</v>
      </c>
      <c r="S50" s="15">
        <f>'Data Entry'!S50</f>
        <v>-1</v>
      </c>
      <c r="T50" s="15" t="str">
        <f>IF('Data Entry'!T50=-1,"",'Data Entry'!T50)</f>
        <v/>
      </c>
      <c r="U50" s="15" t="str">
        <f>IF('Data Entry'!U50=-1,"",'Data Entry'!U50)</f>
        <v/>
      </c>
      <c r="V50" s="15">
        <f>IF('Data Entry'!V50=-99,"",'Data Entry'!V50)</f>
        <v>40.404331048203225</v>
      </c>
      <c r="W50" s="15">
        <f>IF('Data Entry'!W50=-99,"",'Data Entry'!W50)</f>
        <v>41.275017825385554</v>
      </c>
      <c r="X50" s="15">
        <f>'Data Entry'!X50</f>
        <v>2.4796015724806666</v>
      </c>
      <c r="Y50" s="15">
        <f>'Data Entry'!Y50</f>
        <v>1490.6806743399964</v>
      </c>
      <c r="Z50" s="15">
        <f>'Data Entry'!Z50</f>
        <v>1255.5832558500003</v>
      </c>
      <c r="AA50" s="15" t="str">
        <f>IF('Data Entry'!AA50=-99,"",'Data Entry'!AA50)</f>
        <v/>
      </c>
      <c r="AB50" s="15" t="str">
        <f>IF('Data Entry'!AB50=-99,"",'Data Entry'!AB50)</f>
        <v/>
      </c>
      <c r="AC50" s="15">
        <f>'Data Entry'!AC50</f>
        <v>3113.3462155860561</v>
      </c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SME-User</cp:lastModifiedBy>
  <cp:lastPrinted>2005-02-04T16:09:31Z</cp:lastPrinted>
  <dcterms:created xsi:type="dcterms:W3CDTF">2003-07-24T16:32:36Z</dcterms:created>
  <dcterms:modified xsi:type="dcterms:W3CDTF">2018-06-06T20:44:00Z</dcterms:modified>
</cp:coreProperties>
</file>